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Propietario\Documents\2021 ACTUALIZADO\TRIMESTRALES\TRIMESTRALES 2021\"/>
    </mc:Choice>
  </mc:AlternateContent>
  <xr:revisionPtr revIDLastSave="0" documentId="13_ncr:1_{2262598B-A0BA-4F2D-AA48-B39B2046B7A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fondo 3" sheetId="10" r:id="rId1"/>
    <sheet name="RESUMEN F3" sheetId="12" r:id="rId2"/>
  </sheets>
  <definedNames>
    <definedName name="_xlnm._FilterDatabase" localSheetId="0" hidden="1">'fondo 3'!#REF!</definedName>
    <definedName name="_xlnm.Print_Area" localSheetId="0">'fondo 3'!$A$1:$AD$198</definedName>
    <definedName name="_xlnm.Print_Area" localSheetId="1">'RESUMEN F3'!$A$1:$P$37</definedName>
    <definedName name="_xlnm.Print_Titles" localSheetId="0">'fondo 3'!$1:$9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9" i="10" l="1"/>
  <c r="K117" i="10"/>
  <c r="K115" i="10"/>
  <c r="U115" i="10" s="1"/>
  <c r="K113" i="10"/>
  <c r="K111" i="10"/>
  <c r="K109" i="10"/>
  <c r="K68" i="10"/>
  <c r="K66" i="10"/>
  <c r="K64" i="10"/>
  <c r="N66" i="10" l="1"/>
  <c r="P21" i="12" l="1"/>
  <c r="O23" i="12"/>
  <c r="O22" i="12"/>
  <c r="O21" i="12"/>
  <c r="N68" i="10" l="1"/>
  <c r="N119" i="10"/>
  <c r="N117" i="10"/>
  <c r="N115" i="10"/>
  <c r="N113" i="10"/>
  <c r="N111" i="10"/>
  <c r="K81" i="10"/>
  <c r="K79" i="10"/>
  <c r="K76" i="10"/>
  <c r="S76" i="10"/>
  <c r="K74" i="10"/>
  <c r="K62" i="10"/>
  <c r="K42" i="10"/>
  <c r="Y42" i="10" s="1"/>
  <c r="Y74" i="10" l="1"/>
  <c r="C24" i="12"/>
  <c r="Y79" i="10"/>
  <c r="C25" i="12"/>
  <c r="C22" i="12"/>
  <c r="N109" i="10"/>
  <c r="U76" i="10"/>
  <c r="X76" i="10" s="1"/>
  <c r="Y76" i="10"/>
  <c r="N76" i="10"/>
  <c r="F25" i="12" l="1"/>
  <c r="K25" i="12"/>
  <c r="H25" i="12"/>
  <c r="F24" i="12"/>
  <c r="K24" i="12"/>
  <c r="H24" i="12"/>
  <c r="H22" i="12"/>
  <c r="U119" i="10"/>
  <c r="X119" i="10" s="1"/>
  <c r="U117" i="10"/>
  <c r="U113" i="10"/>
  <c r="U111" i="10"/>
  <c r="U109" i="10"/>
  <c r="X109" i="10" s="1"/>
  <c r="U64" i="10"/>
  <c r="X64" i="10" s="1"/>
  <c r="N64" i="10" l="1"/>
  <c r="K147" i="10" l="1"/>
  <c r="C23" i="12" s="1"/>
  <c r="K60" i="10"/>
  <c r="K40" i="10"/>
  <c r="F23" i="12" l="1"/>
  <c r="K23" i="12"/>
  <c r="H23" i="12"/>
  <c r="K38" i="10"/>
  <c r="K30" i="10"/>
  <c r="K28" i="10"/>
  <c r="K26" i="10"/>
  <c r="K22" i="10"/>
  <c r="K20" i="10"/>
  <c r="K18" i="10"/>
  <c r="Y147" i="10" l="1"/>
  <c r="K36" i="10"/>
  <c r="Y36" i="10" s="1"/>
  <c r="K34" i="10"/>
  <c r="Y34" i="10" s="1"/>
  <c r="K32" i="10"/>
  <c r="K24" i="10"/>
  <c r="U62" i="10" l="1"/>
  <c r="X62" i="10" s="1"/>
  <c r="S62" i="10"/>
  <c r="N62" i="10"/>
  <c r="Y60" i="10"/>
  <c r="U60" i="10"/>
  <c r="X60" i="10" s="1"/>
  <c r="S60" i="10"/>
  <c r="N60" i="10"/>
  <c r="U42" i="10"/>
  <c r="X42" i="10" s="1"/>
  <c r="S42" i="10"/>
  <c r="N42" i="10"/>
  <c r="Y40" i="10"/>
  <c r="U40" i="10"/>
  <c r="X40" i="10" s="1"/>
  <c r="S40" i="10"/>
  <c r="N40" i="10"/>
  <c r="Y38" i="10"/>
  <c r="U38" i="10"/>
  <c r="X38" i="10" s="1"/>
  <c r="S38" i="10"/>
  <c r="N38" i="10"/>
  <c r="U36" i="10"/>
  <c r="X36" i="10" s="1"/>
  <c r="S36" i="10"/>
  <c r="N36" i="10"/>
  <c r="Y32" i="10"/>
  <c r="U32" i="10"/>
  <c r="X32" i="10" s="1"/>
  <c r="S32" i="10"/>
  <c r="N32" i="10"/>
  <c r="U34" i="10"/>
  <c r="X34" i="10" s="1"/>
  <c r="S34" i="10"/>
  <c r="N34" i="10"/>
  <c r="Y30" i="10"/>
  <c r="U30" i="10"/>
  <c r="X30" i="10" s="1"/>
  <c r="S30" i="10"/>
  <c r="N30" i="10"/>
  <c r="P90" i="10"/>
  <c r="K90" i="10"/>
  <c r="Y81" i="10"/>
  <c r="U81" i="10"/>
  <c r="X81" i="10" s="1"/>
  <c r="S81" i="10"/>
  <c r="N81" i="10"/>
  <c r="U79" i="10"/>
  <c r="X79" i="10" s="1"/>
  <c r="S79" i="10"/>
  <c r="N79" i="10"/>
  <c r="U74" i="10"/>
  <c r="X74" i="10" s="1"/>
  <c r="S74" i="10"/>
  <c r="N74" i="10"/>
  <c r="M132" i="10"/>
  <c r="P132" i="10"/>
  <c r="R132" i="10"/>
  <c r="S107" i="10"/>
  <c r="S105" i="10"/>
  <c r="A23" i="12"/>
  <c r="N107" i="10"/>
  <c r="N105" i="10"/>
  <c r="Y105" i="10"/>
  <c r="U105" i="10"/>
  <c r="P164" i="10"/>
  <c r="K164" i="10"/>
  <c r="U147" i="10"/>
  <c r="X147" i="10" s="1"/>
  <c r="X164" i="10" s="1"/>
  <c r="X165" i="10" s="1"/>
  <c r="X166" i="10" s="1"/>
  <c r="P23" i="12" s="1"/>
  <c r="S147" i="10"/>
  <c r="S164" i="10" s="1"/>
  <c r="N147" i="10"/>
  <c r="N164" i="10" s="1"/>
  <c r="Y28" i="10"/>
  <c r="U28" i="10"/>
  <c r="X28" i="10" s="1"/>
  <c r="S28" i="10"/>
  <c r="N28" i="10"/>
  <c r="Y26" i="10"/>
  <c r="U26" i="10"/>
  <c r="X26" i="10" s="1"/>
  <c r="S26" i="10"/>
  <c r="N26" i="10"/>
  <c r="Y24" i="10"/>
  <c r="U24" i="10"/>
  <c r="X24" i="10" s="1"/>
  <c r="S24" i="10"/>
  <c r="N24" i="10"/>
  <c r="Y22" i="10"/>
  <c r="U22" i="10"/>
  <c r="X22" i="10" s="1"/>
  <c r="S22" i="10"/>
  <c r="N22" i="10"/>
  <c r="Y20" i="10"/>
  <c r="U20" i="10"/>
  <c r="X20" i="10" s="1"/>
  <c r="S20" i="10"/>
  <c r="N20" i="10"/>
  <c r="Y107" i="10"/>
  <c r="U107" i="10"/>
  <c r="X107" i="10" s="1"/>
  <c r="K132" i="10"/>
  <c r="A22" i="12"/>
  <c r="A21" i="12"/>
  <c r="P45" i="10"/>
  <c r="K45" i="10"/>
  <c r="Y18" i="10"/>
  <c r="U18" i="10"/>
  <c r="X18" i="10" s="1"/>
  <c r="S18" i="10"/>
  <c r="N18" i="10"/>
  <c r="C21" i="12" l="1"/>
  <c r="C31" i="12" s="1"/>
  <c r="M133" i="10"/>
  <c r="M134" i="10" s="1"/>
  <c r="R133" i="10"/>
  <c r="R134" i="10" s="1"/>
  <c r="P46" i="10"/>
  <c r="P47" i="10" s="1"/>
  <c r="P91" i="10"/>
  <c r="P92" i="10" s="1"/>
  <c r="N132" i="10"/>
  <c r="O31" i="12"/>
  <c r="X105" i="10"/>
  <c r="X132" i="10" s="1"/>
  <c r="N90" i="10"/>
  <c r="K46" i="10"/>
  <c r="K47" i="10" s="1"/>
  <c r="K91" i="10"/>
  <c r="K92" i="10" s="1"/>
  <c r="U164" i="10"/>
  <c r="U165" i="10" s="1"/>
  <c r="U166" i="10" s="1"/>
  <c r="M23" i="12" s="1"/>
  <c r="U90" i="10"/>
  <c r="N45" i="10"/>
  <c r="S45" i="10"/>
  <c r="S132" i="10"/>
  <c r="X90" i="10"/>
  <c r="S90" i="10"/>
  <c r="X45" i="10"/>
  <c r="U45" i="10"/>
  <c r="U132" i="10"/>
  <c r="F21" i="12" l="1"/>
  <c r="K21" i="12"/>
  <c r="H21" i="12"/>
  <c r="H31" i="12" s="1"/>
  <c r="J22" i="12"/>
  <c r="K22" i="12" s="1"/>
  <c r="R165" i="10"/>
  <c r="R166" i="10" s="1"/>
  <c r="E22" i="12"/>
  <c r="M165" i="10"/>
  <c r="M166" i="10" s="1"/>
  <c r="K133" i="10"/>
  <c r="K134" i="10" s="1"/>
  <c r="K165" i="10" s="1"/>
  <c r="N46" i="10"/>
  <c r="N47" i="10" s="1"/>
  <c r="N91" i="10"/>
  <c r="N92" i="10" s="1"/>
  <c r="S91" i="10"/>
  <c r="S92" i="10" s="1"/>
  <c r="S46" i="10"/>
  <c r="S47" i="10" s="1"/>
  <c r="X46" i="10"/>
  <c r="X47" i="10" s="1"/>
  <c r="U46" i="10"/>
  <c r="U47" i="10" s="1"/>
  <c r="P133" i="10"/>
  <c r="P134" i="10" s="1"/>
  <c r="K31" i="12" l="1"/>
  <c r="E31" i="12"/>
  <c r="F22" i="12"/>
  <c r="F31" i="12" s="1"/>
  <c r="J31" i="12"/>
  <c r="K166" i="10"/>
  <c r="X133" i="10"/>
  <c r="X134" i="10" s="1"/>
  <c r="M21" i="12"/>
  <c r="U133" i="10"/>
  <c r="U134" i="10" s="1"/>
  <c r="M22" i="12" s="1"/>
  <c r="S133" i="10"/>
  <c r="S134" i="10" s="1"/>
  <c r="P165" i="10"/>
  <c r="P166" i="10" s="1"/>
  <c r="N133" i="10"/>
  <c r="N134" i="10" s="1"/>
  <c r="M31" i="12" l="1"/>
  <c r="P31" i="12"/>
  <c r="S165" i="10"/>
  <c r="S166" i="10" s="1"/>
  <c r="N165" i="10"/>
  <c r="N166" i="10" s="1"/>
</calcChain>
</file>

<file path=xl/sharedStrings.xml><?xml version="1.0" encoding="utf-8"?>
<sst xmlns="http://schemas.openxmlformats.org/spreadsheetml/2006/main" count="562" uniqueCount="228">
  <si>
    <t xml:space="preserve">ESTADO: 18000 NAYARIT </t>
  </si>
  <si>
    <t>SUB</t>
  </si>
  <si>
    <t>PROG</t>
  </si>
  <si>
    <t>DENOM. DEL SUBPROG Y DE T. DE PROY.</t>
  </si>
  <si>
    <t>LOCALIDAD</t>
  </si>
  <si>
    <t xml:space="preserve">NO. OFICIO </t>
  </si>
  <si>
    <t>EJEC.</t>
  </si>
  <si>
    <t xml:space="preserve">MOD. </t>
  </si>
  <si>
    <t xml:space="preserve">FECHAS DE </t>
  </si>
  <si>
    <t>INICIO</t>
  </si>
  <si>
    <t>TOTAL</t>
  </si>
  <si>
    <t>DIRECTA</t>
  </si>
  <si>
    <t>OTROS</t>
  </si>
  <si>
    <t>FISICO</t>
  </si>
  <si>
    <t xml:space="preserve">METAS TOTALES </t>
  </si>
  <si>
    <t>U.DE</t>
  </si>
  <si>
    <t>M.</t>
  </si>
  <si>
    <t xml:space="preserve">DEL </t>
  </si>
  <si>
    <t>PROY.</t>
  </si>
  <si>
    <t>ALCANZA-</t>
  </si>
  <si>
    <t>DAS PROY.</t>
  </si>
  <si>
    <t>OBSERVACIONES</t>
  </si>
  <si>
    <t>TERM.</t>
  </si>
  <si>
    <t>%</t>
  </si>
  <si>
    <t>AVANCE</t>
  </si>
  <si>
    <t xml:space="preserve">Suma de la Hoja </t>
  </si>
  <si>
    <t>Subtotal</t>
  </si>
  <si>
    <t>Total</t>
  </si>
  <si>
    <t>APROB.</t>
  </si>
  <si>
    <t>RAMO 33</t>
  </si>
  <si>
    <t>MUNICIPAL</t>
  </si>
  <si>
    <t>(Cred., Int.</t>
  </si>
  <si>
    <t>etc.)</t>
  </si>
  <si>
    <t>INVERSION MINISTRADA</t>
  </si>
  <si>
    <t>INVERSION APROBADA</t>
  </si>
  <si>
    <t>SALDOS</t>
  </si>
  <si>
    <t>BENEF.</t>
  </si>
  <si>
    <t>FINANC.</t>
  </si>
  <si>
    <t>FECHA</t>
  </si>
  <si>
    <t>AVANCES FISICOS Y FINANCIEROS</t>
  </si>
  <si>
    <t>PROGRAMA:</t>
  </si>
  <si>
    <t>H. AYUNTAMIENTO CONSTITUCIONAL DE COMPOSTELA</t>
  </si>
  <si>
    <t>CIERRE:</t>
  </si>
  <si>
    <t>TRIMESTRAL:</t>
  </si>
  <si>
    <t>FONDO III: FONDO PARA INFRAESTRUCTURA SOCIAL MUNICIPAL</t>
  </si>
  <si>
    <t>RAMO 33: APORTACIONES FEDERALES PARA ENTIDADES FEDERATIVAS Y MUNICIPIOS</t>
  </si>
  <si>
    <t>PROGRAMAS</t>
  </si>
  <si>
    <t>RESUMEN</t>
  </si>
  <si>
    <t>MENSUAL:</t>
  </si>
  <si>
    <t>C</t>
  </si>
  <si>
    <t>.</t>
  </si>
  <si>
    <t>COMPOSTELA</t>
  </si>
  <si>
    <t>X</t>
  </si>
  <si>
    <t>URB. URBANIZACIÓN</t>
  </si>
  <si>
    <t>INVERSION MINISTRADA Y/O COMPROMETIDA</t>
  </si>
  <si>
    <t>MONTEON</t>
  </si>
  <si>
    <t>RINCON DE GUA YABITOS</t>
  </si>
  <si>
    <t>IXTAPA DE LA CONCEPCION</t>
  </si>
  <si>
    <t>CONSTRUCCION DE EMPEDRADO COMUN EN CALLE IGNACIO ZARAGOZA ENTRE CALLE MEXICO Y GARDENIA ASENTAMIENTO CENTRO EN  LA LOCALIDAD DE IXTAPA DE LA CONCEPCION.</t>
  </si>
  <si>
    <t>CONSTRUCCION DE EMPEDRADO COMUN EN CALLE LAZARO CARDENAS ENTRE CALLE NATIVIDAD Y CALLEJON JUAN LUNA ASENTAMIENTO CENTRO  EN LA LOCALIDAD DE ZAPOTAN</t>
  </si>
  <si>
    <t>ZAPOTAN</t>
  </si>
  <si>
    <t>CHACALA</t>
  </si>
  <si>
    <t>CONSTRUCCION DE PAVIMENTACION  ASFALTICA EN CALLE ALDAMA ENTRE CALLE ROSALES Y LEAL DE CARRANZA ASENTAMIENTO GUAYABAL EN LA LOCALIDAD DE COMPOSTELA</t>
  </si>
  <si>
    <t>INFRAESTRUCTURA DEPORTIVA</t>
  </si>
  <si>
    <t>CHULAVISTA</t>
  </si>
  <si>
    <t>CONSTRUCCION DE 180 ML DE DRENAJE SANITARIO Y 25 DESCARGAS DOMICILIARIAS CON TUBERIA DE PVC ALC SAN. DE 8" EN LA LOCALIDAD DE PARANAL</t>
  </si>
  <si>
    <t>PARANAL</t>
  </si>
  <si>
    <t>AGUA Y SANEAMIENTO</t>
  </si>
  <si>
    <t>CONSTRUCCION  DE EMPEDRADO COMUN EN CALLE LUIS DONALDO COLOSIO ENTRE CALLE GAVIOTAS Y CALLE 20 DE NOVIEMBRE ASENTAMIENTO LA COLMENA EN RINCON DE GUAYABITOS</t>
  </si>
  <si>
    <t>CONSTRUCCION DE PAVIMENTTO ASFALTICO EN CALLE GOLFO DE MEXICO ENTRE CALLE ISLA MARIA MAGDALENA  Y OCEANO INDICO ASENTAMIENTO CENTRO EN LA LOCALIDAD DE CHACALA</t>
  </si>
  <si>
    <t>REMODELACION DE PLAZA PUBLICA EN LA LOCALIDAD DE COASTECOMATILLO</t>
  </si>
  <si>
    <t>COASTECOMATILLO</t>
  </si>
  <si>
    <t>CONSTRUCCION DE PASO VEHICULAR A BASE DE CONCRETO REFORZADO EN LA LOCALIDAD DE EL CAPOMO</t>
  </si>
  <si>
    <t>EL CAPOMO</t>
  </si>
  <si>
    <t>CONSTRUCCION DE PASO VEHICULAR A BASE DE CONCRETO CICLOPEO EN LA CALLE COLONIA NUEVA EN LA LOCALIDAD DE MAZATAN</t>
  </si>
  <si>
    <t>MAZATAN</t>
  </si>
  <si>
    <t>CONSTRUCCION DE EMPEDRADO COMUN EN LA CALLE MIGUEL HIDALGO ENTRE CARRETERA FEDERAL 200 Y CALLE FLORES MAGON EN LA LOCALIDAD DE LA CUATA</t>
  </si>
  <si>
    <t>LA CUATA</t>
  </si>
  <si>
    <t>PUENTES</t>
  </si>
  <si>
    <t>CONSTRUCCION DE EMPEDRADO COMUN EN CALLE ANTONIO SOLIS ENTRE AVENIDA INSURGENTES Y BENITO DE LEON EN LA LOCALIDAD DE ZACUALPAN</t>
  </si>
  <si>
    <t>ZACUALPAN</t>
  </si>
  <si>
    <t>RINCON DE GUAYABITOS</t>
  </si>
  <si>
    <t>JUAN ESCUTIA</t>
  </si>
  <si>
    <t>OTATES Y CANTARRANAS</t>
  </si>
  <si>
    <t>CONSTRUCCION DE EMPEDRADO COMUN EN CALLE ZARAGOZA ENTRE 5 DE MAYO Y FRANCISCO I MADERO EN LA LOCALIDAD DE ZACUALPAN</t>
  </si>
  <si>
    <t>CONSTRUCCION DE EMPEDRADO COMUN EN LA CALLE LEAL DE CARRANZA ENTRE ALDAMA Y TIBURCIO GRANDE EN LA LOCALIDAD DE COMPOSTELA</t>
  </si>
  <si>
    <t>CONSTRUCCION DE 400 ML DE LINEA DE CONDUCCION CON TUBERIA DE PVC DE 3" Y 4" DE DIAMETRO PARA 220 TOMAS DOMICILIARIAS EN LA LOCALIDAD DE LAS VARAS</t>
  </si>
  <si>
    <t>LAS VARAS</t>
  </si>
  <si>
    <t>CONSTRUCCION DE TECHADO EN ESPACIO MULTIDEPORTIVO EN LA  LOCALIDAD DE CHULAVISTA</t>
  </si>
  <si>
    <t>CONSTRUCCION DE EMPEDRADO AHOGADO EN CEMENTO EN AVENIDA RETORNO LAS PALMAS ENTRE AVENIDA SOL NUEVO Y CELSO DELGADO BARRERA EN LA LOCALIDAD DE RINCON DE GUAYABITOS</t>
  </si>
  <si>
    <t>CONSTRUCCION DE EMPEDRADO AHOGADO EN CEMENTO EN AVENIDA HIDALGO ENTRE CALLE CINCO DE MAYO Y CINCO DE FEBRERO ASENTAMIENTO CENTRO DE MONTEON</t>
  </si>
  <si>
    <t>M2    PERSONAS     JORNAL</t>
  </si>
  <si>
    <t>1383            90         1566</t>
  </si>
  <si>
    <t>CONSTRUCCIÓN DE EMPEDRADO AHOGADO EN CEMENTO EN CALLE CHIHUAHUA ENTRE JUAN ESCUTIA E HIDALGO BARRIO GUADALAJARA EN LAS VARAS</t>
  </si>
  <si>
    <t>CONSTRUCCIÓN DE EMPEDRADO COMÚN EN CALLE COLIMA ENTRE AVENIDA REVOLUCIÓN Y CALLE AMADO NERVO COLONIA SAN JOSE EN LA LOCALIDAD DE LAS VARAS</t>
  </si>
  <si>
    <t xml:space="preserve">CONSTRUCCIÓN DE EMPEDRADO AHOGADO EN CEMENTO EN CALLE TAMAULIPAS ENTRE CALLE CORREGIDORA Y AMADO NERVO COLONIA SAN JOSE EN LA LOCALIDAD DE LAS VARAS </t>
  </si>
  <si>
    <t>DIRECTORA DE OBRAS PUBLICAS DE COMPOSTELA</t>
  </si>
  <si>
    <t>LIC. ROMINA CHANG AGUILAR</t>
  </si>
  <si>
    <t>PRESIDENTA MUNICIPAL DE COMPOSTELA</t>
  </si>
  <si>
    <t>REHABILITACIÓN DE RED DE AGUA ENTUBADA ACCESO A SERVICIOS BÁSICOS DE LA VIVIENDA EN CALLE CHIHUAHUA ENTRE JUAN ESCUTIA E HIDALGO BARRIO GUADALAJARA EN LAS VARAS</t>
  </si>
  <si>
    <t>AMPLIACIÓN DE RED DE AGUA ENTUBADA ACCESO A SERVICIOS BÁSICOS DE LA VIVIENDA EN CALLE COLIMA ENTRE AVENIDA REVOLUCIÓN Y CALLE AMADO NERVO COLONIA SAN JOSE LOCALIDAD LAS VARAS</t>
  </si>
  <si>
    <t xml:space="preserve">REHABILITACIÓN DE DRENAJE SANITARIO EN CALLE TIBURCIO GRANDE ENTRE ROSALES Y PROLONGACIÓN LEAL; CALLE FRANCISCO SARABIA ENTRE CALLE MORENO Y ROSALES; CALLE ROSALES ENTRE FRANCISCO SARABIA Y ESCUADRÓN 201 COLONIA AVIACIÓN EN COMPOSTELA </t>
  </si>
  <si>
    <t>REHABILITACIÓN DE DRENAJE SANITARIO EN CALLE JUAN ESCUTIA ENTRE NAYARIT Y SINALOA, CALLE SINALOA ENTRE LERDO Y JUAN ESCUTIA Y CALLE LERDO ENTRE SINALOA Y SONORA BARRIO TEPEYAC EN LA LOCALIDAD DE LAS VARAS</t>
  </si>
  <si>
    <t>CONSTRUCCIÓN DE DRENAJE SANITARIO EN CALLE RETORNO RÍO AMECA ENTE AVENIDA LAS FUENTES Y CERRADA COLONIA LA COLMENA EN LA LOCALIDAD DE RINCÓN DE GUAYABITOS</t>
  </si>
  <si>
    <t>REHABILITACIÓN DE RED DE DISTRIBUCIÓN DE AGUA POTABLE EN CALLE CEDRO ENTRE CALLE OLIVO Y LIMÓN COLONIA DEL BOSQUE EN COMPOSTELA</t>
  </si>
  <si>
    <t>CONSTRUCCIÓN DE PLAZA PÚBLICA EN LA LOCALIDAD DE EL TONINO MUNICIPIO DE COMPOSTELA</t>
  </si>
  <si>
    <t>TONINO</t>
  </si>
  <si>
    <t>PAGINA 1 DE 4</t>
  </si>
  <si>
    <t>PAGINA 2 DE 4</t>
  </si>
  <si>
    <t>PAGINA 3 DE 4</t>
  </si>
  <si>
    <t>PAGINA 4 DE 4</t>
  </si>
  <si>
    <t>140             90               1755</t>
  </si>
  <si>
    <t>1318            54              1205</t>
  </si>
  <si>
    <t>1351         45         1134</t>
  </si>
  <si>
    <t>1,120           90        1,693</t>
  </si>
  <si>
    <t>1,703          157        1,758</t>
  </si>
  <si>
    <t xml:space="preserve">855           45            910    </t>
  </si>
  <si>
    <t xml:space="preserve">358           67            836    </t>
  </si>
  <si>
    <t xml:space="preserve">119           90            229    </t>
  </si>
  <si>
    <t xml:space="preserve">186           157            351    </t>
  </si>
  <si>
    <t xml:space="preserve">379           252            1,852    </t>
  </si>
  <si>
    <t>ML    PERSONAS     JORNAL</t>
  </si>
  <si>
    <t xml:space="preserve">278           117            1,429   </t>
  </si>
  <si>
    <t xml:space="preserve">185           76            535   </t>
  </si>
  <si>
    <t>ML   PERSONAS    JORNAL</t>
  </si>
  <si>
    <t>ML    PERSONAS   JORNAL</t>
  </si>
  <si>
    <t>M2                  PERSONAS    JORNAL</t>
  </si>
  <si>
    <t>M2  PERSONAS    JORNAL</t>
  </si>
  <si>
    <t>493            890             1799</t>
  </si>
  <si>
    <t xml:space="preserve">189           112            1285    </t>
  </si>
  <si>
    <t xml:space="preserve">400           225            1061    </t>
  </si>
  <si>
    <t xml:space="preserve">407           112            1905    </t>
  </si>
  <si>
    <t xml:space="preserve">67           157            753    </t>
  </si>
  <si>
    <t xml:space="preserve">604           92            1358    </t>
  </si>
  <si>
    <t>468           45           565</t>
  </si>
  <si>
    <t>1160           180           1279</t>
  </si>
  <si>
    <t>1917           180           3761</t>
  </si>
  <si>
    <t>2416           112           2471</t>
  </si>
  <si>
    <t>1699           225           2561</t>
  </si>
  <si>
    <t>1699           225           2411</t>
  </si>
  <si>
    <t>1664           188           1597</t>
  </si>
  <si>
    <t>927           112           1050</t>
  </si>
  <si>
    <t>1530           90           1588</t>
  </si>
  <si>
    <t>2801          135         2600</t>
  </si>
  <si>
    <t>PARQUES PUBLICOS Y/O PLAZAS</t>
  </si>
  <si>
    <t>AP-M04-F3-001/2021  10/02/2021</t>
  </si>
  <si>
    <t>AP-M04-F3-002/2021            10/02/2021</t>
  </si>
  <si>
    <t>438           54           359</t>
  </si>
  <si>
    <t xml:space="preserve">74             31            339   </t>
  </si>
  <si>
    <t>CIERRE DE EJERCICIO PRESUPUESTAL 2021</t>
  </si>
  <si>
    <t>Y DE CONTRATO</t>
  </si>
  <si>
    <t>NO DE OBRA</t>
  </si>
  <si>
    <t>SE APLICARON A ESTA ACCIÓN $ 23,673 DE LOS RENDIMINETOS DE LA CUENTA DEL FISMDF 21</t>
  </si>
  <si>
    <t>Prodder</t>
  </si>
  <si>
    <t>PRODDER</t>
  </si>
  <si>
    <t>AP-M04-F3-003/2021            AP-M04-F3-032/2021            11/03/2021; 30/08/021</t>
  </si>
  <si>
    <t xml:space="preserve">AP-M04-F3-006/2021            AP-M04-F3-033/2021             11/03/2021; 30/08/021     </t>
  </si>
  <si>
    <t>AP-M04-F3-008/2021            AP-M04-F3-032/2021            11/03/2021; 30/08/021</t>
  </si>
  <si>
    <t>AP-M04-F3-017/2021            AP-M04-F3-033/2021          03/05/2021; 30/08/021</t>
  </si>
  <si>
    <t>AP-M04-F3-018/2021            AP-M04-F3-033/2021          03/05/2021; 30/08/021</t>
  </si>
  <si>
    <t>AP-M04-F3-021/2021           AP-M04-F3-032/2021            03/05/2021; 30/08/021</t>
  </si>
  <si>
    <t>AP-M04-F3-024/2021            AP-M04-F3-032/2021     03/05/2021; 30/08/021</t>
  </si>
  <si>
    <t>AP-M04-F3-026/2021           AP-M04-F3-032/2021 14/07/2021; 30/08/021</t>
  </si>
  <si>
    <t>CONSTRUCCION DE EMPEDRADO COMUN EN CALLE ALDAMA ENTRE LAURELES Y GONGORA Y DEL PANTEON EN ZACUALPAN</t>
  </si>
  <si>
    <t>AP-M04-F3-004/2021            AP-M04-F3-032/2021             11/03/2021; 30/08/021</t>
  </si>
  <si>
    <t>AP-M04-F3-005/2021           AP-M04-F3-032/2021            11/03/2021; 30/08/021</t>
  </si>
  <si>
    <t>AP-M04-F3-007/2021             AP-M04-F3-032/2021            11/03/2021; 30/08/021</t>
  </si>
  <si>
    <t>AP-M04-F3-016/2021             AP-M04-F3-032/2021            03/05/2021</t>
  </si>
  <si>
    <t>AP-M04-F3-019/2021                AP-M04-F3-033/2021             03/05/2021; 30/08/021</t>
  </si>
  <si>
    <t>AP-M04-F3-022/2021              AP-M04-F3-032/2021    03/05/2021; 30/08/021</t>
  </si>
  <si>
    <t>AP-M04-F3-025/2021             AP-M04-F3-032/2021         03/05/2021; 30/08/021</t>
  </si>
  <si>
    <t>AP-M04-F3-013/2021                AP-M04-F3-032/2021            03/05/2021; 30/08/021</t>
  </si>
  <si>
    <t>AP-M04-F3-014/2021                 AP-M04-F3-032/2021           03/05/2021; 30/08/021</t>
  </si>
  <si>
    <t>AP-M04-F3-015/2021                    AP-M04-F3-032/2021           03/05/2021; 30/08/021</t>
  </si>
  <si>
    <t>AP-M04-F3-009/2021                     AP-M04-F3-032/2021                  11/03/2021; 30/08/2021</t>
  </si>
  <si>
    <t>AP-M04-F3-020/2021                    AP-M04-F3-032/2021           03/05/2021; 30/08/021</t>
  </si>
  <si>
    <t>2021/M04-F3-007-PR         FISM-URB-OP-2021-007-I</t>
  </si>
  <si>
    <t>2021/M04-F3-008-CP         FISM-URB-OP-2021-008-AD</t>
  </si>
  <si>
    <t>2021/M04-F3-016-PR                    FISM-URB-OP-2021-016-AD</t>
  </si>
  <si>
    <t>2021/M04-F3-017-PR         FISM-URB-OP-2021-017-AD</t>
  </si>
  <si>
    <t>2021/M04-F3-018-PR          FISM-URB-OP-2021-018-AD</t>
  </si>
  <si>
    <t xml:space="preserve">2021/M04-F3-019-PR          FISM-URB-OP-2021-019-I </t>
  </si>
  <si>
    <t>2021/M04-F3-020-PR          FISM-URB-OP-2021-020-I</t>
  </si>
  <si>
    <t xml:space="preserve">2021/M04-F3-021-PR           FISM-URB-OP-2021-021-I </t>
  </si>
  <si>
    <t>2021/M04-F3-022-PR            FISM-URB-OP-2021-022-I</t>
  </si>
  <si>
    <t>2021/M04-F3-003-PR           FISM-URB-OP-2021-003-I</t>
  </si>
  <si>
    <t>2021/M04-F3-004-PR           FISM-URB-OP-2021-003-I</t>
  </si>
  <si>
    <t>2021/M04-F3-005-PR          FISM-URB-OP-2021-005-AD</t>
  </si>
  <si>
    <t>2021/M04-F3-006-PR           FISM-URB-OP-2021-006-AD</t>
  </si>
  <si>
    <t>2021/M04-F3-024-PR          FISM-URB-OP-2021-024-AD</t>
  </si>
  <si>
    <t>2021/M04-F3-025-CP          FISM-URB-OP-2021-025-AD</t>
  </si>
  <si>
    <t xml:space="preserve">2021/M04-F3-030-CP          FISM-URB-OP-2021-029-I </t>
  </si>
  <si>
    <t xml:space="preserve">2021/M04-F3-031-CP         FISM-URB-OP-2021-030-I </t>
  </si>
  <si>
    <t xml:space="preserve">2021/M04-F3-029-CP          FISM-URB-OP-2021-029-I </t>
  </si>
  <si>
    <t xml:space="preserve">2021/M04-F3-013-PR          FISM-URB-OP-2021-013-AD </t>
  </si>
  <si>
    <t>2021/M04-F3-026-PR          FISM-URB-OP-2021-026-AD</t>
  </si>
  <si>
    <t>2021/M04-F3-014-PR           FISM-URB-OP-2021-014-AD</t>
  </si>
  <si>
    <t>2021/M04-F3-015-PR          FISM-URB-OP-2021-015-I</t>
  </si>
  <si>
    <t>2021/M04-F3-001-CP          PRODDER-AYS-OP-2021-001-I</t>
  </si>
  <si>
    <t>2021/M04-F3-002-PR          PRODDER-AYS-OP-2021-002-I</t>
  </si>
  <si>
    <t xml:space="preserve">2021/M04-F3-030a-CP         FISM-URB-OP-2021-029-I </t>
  </si>
  <si>
    <t>2021/M04-F3-031a-CP         FISM-URB-OP-2021-030-I</t>
  </si>
  <si>
    <t>2021/M04-F3-033-CP           FISM-URB-OP-2021-030-I</t>
  </si>
  <si>
    <t>2021/M04-F3-035-CP           FISM-URB-OP-2021-029-I</t>
  </si>
  <si>
    <t>2021/M04-F3-034-PR           FISM-URB-OP-2021-030-I</t>
  </si>
  <si>
    <t>2021/M04-F3-032-CP           FISM-URB-OP-2021-030-I</t>
  </si>
  <si>
    <t xml:space="preserve">2021/M04-F3-009-PR            FISM-URB-OP-2021-009-I </t>
  </si>
  <si>
    <t>CONSTRUCCIÓN DE ADOQUÍN EN AVENIDA SOL NUEVO ENTRE AVENIDA RETORNO LAS PALMAS Y CALLE CELSO DELGADO BARRERA EN LA LOCALIDAD DE RINCON DE GUAYABITOS</t>
  </si>
  <si>
    <t>CONSTRUCCIÓN DE ADOQUIN EN CALLE PRINCIPAL Y VENUSTIANO CARRANZA ENTRE ALVARO OBREGÓN Y EDUARDO ANZALDO LOCALIDAD JUAN ESCUTIA (BORBOLLÓN)</t>
  </si>
  <si>
    <t>CONSTRUCCIÓN DE EMPEDRADO COMÚN EN CALLE FRANCISCO I MADERO ENTRE CALLE 21 DE MARZO Y CARRETERA ESTATAL DE LAS VARAS A SAN BLAS EN LA LOCALIDAD DE OTATES Y CANTARRANAS</t>
  </si>
  <si>
    <t>PERIODO DEL 01 DE ENERO 2021 AL 18 DE MARZO DE 2022</t>
  </si>
  <si>
    <t xml:space="preserve">180           76            535   </t>
  </si>
  <si>
    <t xml:space="preserve">76             31            339   </t>
  </si>
  <si>
    <t xml:space="preserve">274           117            1,429   </t>
  </si>
  <si>
    <t xml:space="preserve">377           252            1,852    </t>
  </si>
  <si>
    <t xml:space="preserve">853           45            910    </t>
  </si>
  <si>
    <t>1,020           90        1,693</t>
  </si>
  <si>
    <t>1,705          157        1,758</t>
  </si>
  <si>
    <t>AP-OCT-M04-F3-029/2021  AP-DIC-M04-F3-035/2021 22/10/2021; 15/12/2021</t>
  </si>
  <si>
    <t>AP-OCT-M04-F3-030/2021  AP-DIC-M04-F3-036/2021 22/10/2021; 15/12/2021</t>
  </si>
  <si>
    <t>AP-OCT-M04-F3-029/2021  AP-DIC-M04-F3-035/2021  22/10/2021; 15/12/2021</t>
  </si>
  <si>
    <t>AP-OCT-M04-F3-029/2021 AP-DIC-M04-F3-035/2021 22/10/2021; 15/12/021</t>
  </si>
  <si>
    <t>AP-OCT-M04-F3-030/2021 AP-DIC-M04-F3-036/2021  22/10/2021; 15/12/021</t>
  </si>
  <si>
    <t>AP-OCT-M04-F3-030/2021  AP-DIC-M04-F3-035/2021 22/10/2021; 15/12/021</t>
  </si>
  <si>
    <t>AP-OCT-M04-F3-029/2021 AP-DIC-M04-F3-036/2021  22/10/2021; 15/12/021</t>
  </si>
  <si>
    <t>AP-OCT-M04-F3-030/2021 AP-DIC-M04-F3-035/2021 22/10/2021; 15/12/021</t>
  </si>
  <si>
    <t>ING. NELSON ALVARADO JIMENEZ</t>
  </si>
  <si>
    <t>DIRECTOR DE OBRAS PUBLICAS DE COMPOSTELA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</si>
</sst>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_-* #,##0_-;\-* #,##0_-;_-* &quot;-&quot;??_-;_-@_-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9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0" xfId="0" applyFont="1" applyFill="1"/>
    <xf numFmtId="4" fontId="3" fillId="0" borderId="1" xfId="0" applyNumberFormat="1" applyFont="1" applyFill="1" applyBorder="1"/>
    <xf numFmtId="4" fontId="3" fillId="0" borderId="0" xfId="0" applyNumberFormat="1" applyFont="1" applyFill="1"/>
    <xf numFmtId="4" fontId="2" fillId="0" borderId="0" xfId="0" applyNumberFormat="1" applyFont="1" applyFill="1" applyBorder="1"/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164" fontId="5" fillId="0" borderId="0" xfId="0" applyNumberFormat="1" applyFont="1" applyFill="1"/>
    <xf numFmtId="4" fontId="5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2" xfId="0" applyFill="1" applyBorder="1"/>
    <xf numFmtId="0" fontId="0" fillId="0" borderId="1" xfId="0" applyFill="1" applyBorder="1"/>
    <xf numFmtId="4" fontId="2" fillId="0" borderId="3" xfId="0" applyNumberFormat="1" applyFont="1" applyFill="1" applyBorder="1" applyAlignment="1">
      <alignment horizontal="center"/>
    </xf>
    <xf numFmtId="0" fontId="0" fillId="0" borderId="4" xfId="0" applyFill="1" applyBorder="1"/>
    <xf numFmtId="4" fontId="0" fillId="0" borderId="2" xfId="0" applyNumberFormat="1" applyFill="1" applyBorder="1"/>
    <xf numFmtId="0" fontId="3" fillId="0" borderId="1" xfId="0" applyFont="1" applyFill="1" applyBorder="1"/>
    <xf numFmtId="4" fontId="0" fillId="0" borderId="1" xfId="0" applyNumberFormat="1" applyFill="1" applyBorder="1"/>
    <xf numFmtId="4" fontId="3" fillId="0" borderId="4" xfId="0" applyNumberFormat="1" applyFont="1" applyFill="1" applyBorder="1"/>
    <xf numFmtId="4" fontId="3" fillId="0" borderId="5" xfId="0" applyNumberFormat="1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/>
    <xf numFmtId="4" fontId="0" fillId="0" borderId="0" xfId="0" applyNumberFormat="1" applyFill="1"/>
    <xf numFmtId="0" fontId="5" fillId="0" borderId="6" xfId="0" applyFont="1" applyFill="1" applyBorder="1"/>
    <xf numFmtId="4" fontId="0" fillId="0" borderId="0" xfId="0" applyNumberFormat="1" applyFill="1" applyBorder="1"/>
    <xf numFmtId="4" fontId="0" fillId="0" borderId="0" xfId="0" applyNumberFormat="1" applyFill="1" applyBorder="1" applyAlignment="1"/>
    <xf numFmtId="4" fontId="5" fillId="0" borderId="0" xfId="0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/>
    <xf numFmtId="3" fontId="3" fillId="0" borderId="1" xfId="0" applyNumberFormat="1" applyFont="1" applyFill="1" applyBorder="1"/>
    <xf numFmtId="3" fontId="3" fillId="0" borderId="4" xfId="0" applyNumberFormat="1" applyFont="1" applyFill="1" applyBorder="1"/>
    <xf numFmtId="3" fontId="3" fillId="0" borderId="0" xfId="0" applyNumberFormat="1" applyFont="1" applyFill="1"/>
    <xf numFmtId="4" fontId="3" fillId="2" borderId="0" xfId="0" applyNumberFormat="1" applyFont="1" applyFill="1"/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justify" vertical="top"/>
    </xf>
    <xf numFmtId="0" fontId="3" fillId="0" borderId="1" xfId="0" applyFont="1" applyFill="1" applyBorder="1" applyAlignment="1">
      <alignment vertical="justify"/>
    </xf>
    <xf numFmtId="3" fontId="3" fillId="0" borderId="1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justify" vertical="top" wrapText="1"/>
    </xf>
    <xf numFmtId="49" fontId="3" fillId="0" borderId="4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justify" vertical="top"/>
    </xf>
    <xf numFmtId="0" fontId="3" fillId="0" borderId="4" xfId="0" applyFont="1" applyFill="1" applyBorder="1" applyAlignment="1">
      <alignment horizontal="center" vertical="top"/>
    </xf>
    <xf numFmtId="164" fontId="3" fillId="0" borderId="4" xfId="0" applyNumberFormat="1" applyFont="1" applyFill="1" applyBorder="1" applyAlignment="1">
      <alignment horizontal="center" vertical="top"/>
    </xf>
    <xf numFmtId="4" fontId="3" fillId="0" borderId="4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 wrapText="1"/>
    </xf>
    <xf numFmtId="164" fontId="3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3" fontId="3" fillId="0" borderId="5" xfId="0" applyNumberFormat="1" applyFont="1" applyFill="1" applyBorder="1"/>
    <xf numFmtId="0" fontId="3" fillId="0" borderId="7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6" xfId="0" applyFont="1" applyFill="1" applyBorder="1"/>
    <xf numFmtId="164" fontId="2" fillId="0" borderId="0" xfId="0" applyNumberFormat="1" applyFont="1" applyFill="1"/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/>
    <xf numFmtId="0" fontId="3" fillId="0" borderId="4" xfId="0" applyFont="1" applyFill="1" applyBorder="1" applyAlignment="1">
      <alignment vertical="justify"/>
    </xf>
    <xf numFmtId="0" fontId="3" fillId="0" borderId="4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justify" vertical="top" wrapText="1"/>
    </xf>
    <xf numFmtId="4" fontId="2" fillId="0" borderId="6" xfId="0" applyNumberFormat="1" applyFont="1" applyFill="1" applyBorder="1"/>
    <xf numFmtId="0" fontId="4" fillId="0" borderId="0" xfId="0" applyFont="1" applyFill="1"/>
    <xf numFmtId="4" fontId="2" fillId="0" borderId="6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justify"/>
    </xf>
    <xf numFmtId="165" fontId="8" fillId="0" borderId="0" xfId="1" applyNumberFormat="1" applyFont="1" applyFill="1" applyAlignment="1"/>
    <xf numFmtId="4" fontId="9" fillId="2" borderId="0" xfId="0" applyNumberFormat="1" applyFont="1" applyFill="1" applyBorder="1"/>
    <xf numFmtId="0" fontId="2" fillId="0" borderId="0" xfId="0" applyFont="1" applyFill="1" applyAlignment="1">
      <alignment vertical="justify"/>
    </xf>
    <xf numFmtId="0" fontId="2" fillId="0" borderId="6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2" fillId="0" borderId="0" xfId="0" applyFont="1" applyFill="1" applyBorder="1"/>
    <xf numFmtId="0" fontId="3" fillId="0" borderId="1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justify"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4" fontId="3" fillId="0" borderId="4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/>
    </xf>
    <xf numFmtId="0" fontId="3" fillId="0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4" fontId="2" fillId="3" borderId="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justify"/>
    </xf>
    <xf numFmtId="0" fontId="3" fillId="3" borderId="1" xfId="0" applyFont="1" applyFill="1" applyBorder="1" applyAlignment="1">
      <alignment vertical="justify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 vertical="top"/>
    </xf>
    <xf numFmtId="4" fontId="3" fillId="3" borderId="1" xfId="0" applyNumberFormat="1" applyFont="1" applyFill="1" applyBorder="1" applyAlignment="1">
      <alignment vertical="top"/>
    </xf>
    <xf numFmtId="3" fontId="3" fillId="3" borderId="1" xfId="0" applyNumberFormat="1" applyFont="1" applyFill="1" applyBorder="1" applyAlignment="1">
      <alignment vertical="top"/>
    </xf>
    <xf numFmtId="4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vertical="top"/>
    </xf>
    <xf numFmtId="0" fontId="3" fillId="3" borderId="1" xfId="0" applyFont="1" applyFill="1" applyBorder="1" applyAlignment="1">
      <alignment horizontal="justify" vertical="top" wrapText="1"/>
    </xf>
    <xf numFmtId="43" fontId="10" fillId="2" borderId="0" xfId="1" applyFont="1" applyFill="1" applyBorder="1"/>
    <xf numFmtId="1" fontId="2" fillId="3" borderId="4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1" fontId="3" fillId="3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/>
    </xf>
    <xf numFmtId="1" fontId="3" fillId="0" borderId="4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justify" wrapText="1"/>
    </xf>
    <xf numFmtId="0" fontId="5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justify" vertical="top"/>
    </xf>
    <xf numFmtId="0" fontId="6" fillId="0" borderId="1" xfId="0" applyFont="1" applyFill="1" applyBorder="1" applyAlignment="1">
      <alignment horizontal="center" vertical="justify"/>
    </xf>
    <xf numFmtId="0" fontId="6" fillId="3" borderId="1" xfId="0" applyFont="1" applyFill="1" applyBorder="1" applyAlignment="1">
      <alignment horizontal="center" vertical="top"/>
    </xf>
    <xf numFmtId="0" fontId="4" fillId="0" borderId="1" xfId="0" applyFont="1" applyFill="1" applyBorder="1"/>
    <xf numFmtId="3" fontId="4" fillId="0" borderId="1" xfId="0" applyNumberFormat="1" applyFont="1" applyFill="1" applyBorder="1"/>
    <xf numFmtId="3" fontId="6" fillId="0" borderId="5" xfId="0" applyNumberFormat="1" applyFont="1" applyFill="1" applyBorder="1"/>
    <xf numFmtId="4" fontId="7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/>
    <xf numFmtId="4" fontId="7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/>
    <xf numFmtId="0" fontId="7" fillId="0" borderId="0" xfId="0" applyFont="1" applyFill="1" applyAlignment="1">
      <alignment vertical="justify"/>
    </xf>
    <xf numFmtId="3" fontId="4" fillId="0" borderId="4" xfId="0" applyNumberFormat="1" applyFont="1" applyFill="1" applyBorder="1"/>
    <xf numFmtId="4" fontId="4" fillId="3" borderId="1" xfId="0" applyNumberFormat="1" applyFont="1" applyFill="1" applyBorder="1" applyAlignment="1">
      <alignment vertical="top"/>
    </xf>
    <xf numFmtId="4" fontId="4" fillId="0" borderId="1" xfId="0" applyNumberFormat="1" applyFont="1" applyFill="1" applyBorder="1" applyAlignment="1">
      <alignment vertical="top"/>
    </xf>
    <xf numFmtId="3" fontId="4" fillId="0" borderId="1" xfId="0" applyNumberFormat="1" applyFont="1" applyFill="1" applyBorder="1" applyAlignment="1">
      <alignment vertical="top"/>
    </xf>
    <xf numFmtId="4" fontId="4" fillId="0" borderId="4" xfId="0" applyNumberFormat="1" applyFont="1" applyFill="1" applyBorder="1" applyAlignment="1">
      <alignment vertical="top"/>
    </xf>
    <xf numFmtId="3" fontId="4" fillId="0" borderId="4" xfId="0" applyNumberFormat="1" applyFont="1" applyFill="1" applyBorder="1" applyAlignment="1">
      <alignment vertical="top"/>
    </xf>
    <xf numFmtId="4" fontId="4" fillId="0" borderId="4" xfId="0" applyNumberFormat="1" applyFont="1" applyFill="1" applyBorder="1"/>
    <xf numFmtId="4" fontId="4" fillId="0" borderId="5" xfId="0" applyNumberFormat="1" applyFont="1" applyFill="1" applyBorder="1"/>
    <xf numFmtId="3" fontId="4" fillId="0" borderId="5" xfId="0" applyNumberFormat="1" applyFont="1" applyFill="1" applyBorder="1"/>
    <xf numFmtId="3" fontId="4" fillId="3" borderId="1" xfId="0" applyNumberFormat="1" applyFont="1" applyFill="1" applyBorder="1" applyAlignment="1">
      <alignment vertical="top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Alignment="1"/>
    <xf numFmtId="0" fontId="7" fillId="0" borderId="0" xfId="0" applyFont="1" applyFill="1" applyAlignment="1">
      <alignment horizontal="center" vertical="top"/>
    </xf>
    <xf numFmtId="4" fontId="2" fillId="3" borderId="11" xfId="0" applyNumberFormat="1" applyFont="1" applyFill="1" applyBorder="1" applyAlignment="1">
      <alignment horizontal="center"/>
    </xf>
    <xf numFmtId="4" fontId="2" fillId="3" borderId="12" xfId="0" applyNumberFormat="1" applyFont="1" applyFill="1" applyBorder="1" applyAlignment="1">
      <alignment horizontal="center"/>
    </xf>
    <xf numFmtId="4" fontId="2" fillId="3" borderId="13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4" fontId="3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/>
    <xf numFmtId="0" fontId="2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justify"/>
    </xf>
    <xf numFmtId="4" fontId="2" fillId="0" borderId="12" xfId="0" applyNumberFormat="1" applyFont="1" applyFill="1" applyBorder="1" applyAlignment="1">
      <alignment horizontal="center"/>
    </xf>
    <xf numFmtId="4" fontId="2" fillId="0" borderId="13" xfId="0" applyNumberFormat="1" applyFont="1" applyFill="1" applyBorder="1" applyAlignment="1">
      <alignment horizontal="center"/>
    </xf>
    <xf numFmtId="4" fontId="2" fillId="0" borderId="1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819150</xdr:colOff>
      <xdr:row>0</xdr:row>
      <xdr:rowOff>0</xdr:rowOff>
    </xdr:from>
    <xdr:to>
      <xdr:col>6</xdr:col>
      <xdr:colOff>323850</xdr:colOff>
      <xdr:row>0</xdr:row>
      <xdr:rowOff>0</xdr:rowOff>
    </xdr:to>
    <xdr:pic>
      <xdr:nvPicPr>
        <xdr:cNvPr id="34731" name="Picture 2" descr="congreso peque">
          <a:extLst>
            <a:ext uri="{FF2B5EF4-FFF2-40B4-BE49-F238E27FC236}">
              <a16:creationId xmlns:a16="http://schemas.microsoft.com/office/drawing/2014/main" id="{EF2E289E-4F6F-4310-87A6-8F800B016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1114425</xdr:colOff>
      <xdr:row>0</xdr:row>
      <xdr:rowOff>0</xdr:rowOff>
    </xdr:from>
    <xdr:to>
      <xdr:col>5</xdr:col>
      <xdr:colOff>1285875</xdr:colOff>
      <xdr:row>0</xdr:row>
      <xdr:rowOff>0</xdr:rowOff>
    </xdr:to>
    <xdr:pic>
      <xdr:nvPicPr>
        <xdr:cNvPr id="34732" name="Picture 3" descr="congreso peque">
          <a:extLst>
            <a:ext uri="{FF2B5EF4-FFF2-40B4-BE49-F238E27FC236}">
              <a16:creationId xmlns:a16="http://schemas.microsoft.com/office/drawing/2014/main" id="{FF01350F-9845-4F6C-8F61-C4CCFA1FF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609600</xdr:colOff>
      <xdr:row>0</xdr:row>
      <xdr:rowOff>0</xdr:rowOff>
    </xdr:from>
    <xdr:to>
      <xdr:col>29</xdr:col>
      <xdr:colOff>838200</xdr:colOff>
      <xdr:row>0</xdr:row>
      <xdr:rowOff>0</xdr:rowOff>
    </xdr:to>
    <xdr:pic>
      <xdr:nvPicPr>
        <xdr:cNvPr id="34733" name="Picture 5" descr="CONGRESO ">
          <a:extLst>
            <a:ext uri="{FF2B5EF4-FFF2-40B4-BE49-F238E27FC236}">
              <a16:creationId xmlns:a16="http://schemas.microsoft.com/office/drawing/2014/main" id="{13E6944A-0205-46B3-9F30-B21FB2831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40825" y="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819150</xdr:colOff>
      <xdr:row>0</xdr:row>
      <xdr:rowOff>0</xdr:rowOff>
    </xdr:from>
    <xdr:to>
      <xdr:col>6</xdr:col>
      <xdr:colOff>323850</xdr:colOff>
      <xdr:row>0</xdr:row>
      <xdr:rowOff>0</xdr:rowOff>
    </xdr:to>
    <xdr:pic>
      <xdr:nvPicPr>
        <xdr:cNvPr id="34734" name="Picture 6" descr="congreso peque">
          <a:extLst>
            <a:ext uri="{FF2B5EF4-FFF2-40B4-BE49-F238E27FC236}">
              <a16:creationId xmlns:a16="http://schemas.microsoft.com/office/drawing/2014/main" id="{E232FFBF-C04D-4C19-A906-26D957D39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1114425</xdr:colOff>
      <xdr:row>0</xdr:row>
      <xdr:rowOff>0</xdr:rowOff>
    </xdr:from>
    <xdr:to>
      <xdr:col>5</xdr:col>
      <xdr:colOff>1285875</xdr:colOff>
      <xdr:row>0</xdr:row>
      <xdr:rowOff>0</xdr:rowOff>
    </xdr:to>
    <xdr:pic>
      <xdr:nvPicPr>
        <xdr:cNvPr id="34735" name="Picture 7" descr="congreso peque">
          <a:extLst>
            <a:ext uri="{FF2B5EF4-FFF2-40B4-BE49-F238E27FC236}">
              <a16:creationId xmlns:a16="http://schemas.microsoft.com/office/drawing/2014/main" id="{2622F8B1-C486-487A-B370-6E7F0D283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1143000</xdr:colOff>
      <xdr:row>0</xdr:row>
      <xdr:rowOff>0</xdr:rowOff>
    </xdr:from>
    <xdr:to>
      <xdr:col>29</xdr:col>
      <xdr:colOff>1038225</xdr:colOff>
      <xdr:row>0</xdr:row>
      <xdr:rowOff>0</xdr:rowOff>
    </xdr:to>
    <xdr:pic>
      <xdr:nvPicPr>
        <xdr:cNvPr id="34736" name="Picture 8" descr="CONGRESO ">
          <a:extLst>
            <a:ext uri="{FF2B5EF4-FFF2-40B4-BE49-F238E27FC236}">
              <a16:creationId xmlns:a16="http://schemas.microsoft.com/office/drawing/2014/main" id="{7430F271-AF90-4BC4-8CB6-E1D52164B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742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170"/>
  <sheetViews>
    <sheetView showGridLines="0" view="pageBreakPreview" zoomScaleNormal="100" zoomScaleSheetLayoutView="100" workbookViewId="0">
      <selection activeCell="D55" sqref="D55"/>
    </sheetView>
  </sheetViews>
  <sheetFormatPr baseColWidth="10" defaultRowHeight="11.25" x14ac:dyDescent="0.2"/>
  <cols>
    <col min="1" max="1" width="8.28515625" style="3" customWidth="1"/>
    <col min="2" max="2" width="18.85546875" style="131" customWidth="1"/>
    <col min="3" max="3" width="4.42578125" style="3" customWidth="1"/>
    <col min="4" max="4" width="54.140625" style="3" customWidth="1"/>
    <col min="5" max="5" width="18" style="3" customWidth="1"/>
    <col min="6" max="6" width="20.5703125" style="3" customWidth="1"/>
    <col min="7" max="7" width="5.28515625" style="3" customWidth="1"/>
    <col min="8" max="9" width="8.42578125" style="9" customWidth="1"/>
    <col min="10" max="10" width="8.85546875" style="10" customWidth="1"/>
    <col min="11" max="11" width="10.7109375" style="10" customWidth="1"/>
    <col min="12" max="12" width="7.42578125" style="10" customWidth="1"/>
    <col min="13" max="14" width="10.7109375" style="10" customWidth="1"/>
    <col min="15" max="15" width="9.140625" style="10" customWidth="1"/>
    <col min="16" max="16" width="11.7109375" style="10" customWidth="1"/>
    <col min="17" max="17" width="9.42578125" style="10" customWidth="1"/>
    <col min="18" max="18" width="9" style="10" customWidth="1"/>
    <col min="19" max="19" width="10.7109375" style="10" customWidth="1"/>
    <col min="20" max="20" width="9" style="10" customWidth="1"/>
    <col min="21" max="21" width="9.5703125" style="10" customWidth="1"/>
    <col min="22" max="22" width="9.85546875" style="10" customWidth="1"/>
    <col min="23" max="23" width="8" style="10" customWidth="1"/>
    <col min="24" max="24" width="9.7109375" style="10" customWidth="1"/>
    <col min="25" max="25" width="7" style="10" customWidth="1"/>
    <col min="26" max="26" width="6.85546875" style="10" customWidth="1"/>
    <col min="27" max="27" width="11" style="3" customWidth="1"/>
    <col min="28" max="29" width="9.140625" style="86" customWidth="1"/>
    <col min="30" max="30" width="23.42578125" style="3" customWidth="1"/>
    <col min="31" max="16384" width="11.42578125" style="3"/>
  </cols>
  <sheetData>
    <row r="1" spans="2:32" s="69" customFormat="1" ht="12.2" customHeight="1" x14ac:dyDescent="0.2">
      <c r="B1" s="171" t="s">
        <v>39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80"/>
      <c r="AF1" s="80"/>
    </row>
    <row r="2" spans="2:32" s="69" customFormat="1" ht="12" x14ac:dyDescent="0.2">
      <c r="B2" s="172" t="s">
        <v>41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80"/>
      <c r="AF2" s="80"/>
    </row>
    <row r="3" spans="2:32" s="69" customFormat="1" ht="12" x14ac:dyDescent="0.2">
      <c r="B3" s="172" t="s">
        <v>45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80"/>
      <c r="AF3" s="80"/>
    </row>
    <row r="4" spans="2:32" s="69" customFormat="1" ht="12" x14ac:dyDescent="0.2">
      <c r="B4" s="172" t="s">
        <v>44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80"/>
      <c r="AF4" s="80"/>
    </row>
    <row r="5" spans="2:32" s="69" customFormat="1" ht="12" x14ac:dyDescent="0.2">
      <c r="B5" s="172" t="s">
        <v>0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80"/>
      <c r="AF5" s="80"/>
    </row>
    <row r="6" spans="2:32" s="69" customFormat="1" ht="18" x14ac:dyDescent="0.25">
      <c r="B6" s="173" t="s">
        <v>149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80"/>
      <c r="AF6" s="80"/>
    </row>
    <row r="7" spans="2:32" s="1" customFormat="1" x14ac:dyDescent="0.2">
      <c r="B7" s="170" t="s">
        <v>210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25"/>
      <c r="AF7" s="25"/>
    </row>
    <row r="8" spans="2:32" s="1" customFormat="1" ht="4.5" customHeight="1" x14ac:dyDescent="0.2">
      <c r="B8" s="121"/>
      <c r="H8" s="55"/>
      <c r="I8" s="5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B8" s="14"/>
      <c r="AC8" s="14"/>
      <c r="AE8" s="25"/>
      <c r="AF8" s="25"/>
    </row>
    <row r="9" spans="2:32" s="59" customFormat="1" x14ac:dyDescent="0.2">
      <c r="B9" s="122"/>
      <c r="H9" s="62"/>
      <c r="I9" s="62"/>
      <c r="J9" s="63" t="s">
        <v>48</v>
      </c>
      <c r="K9" s="68"/>
      <c r="L9" s="64"/>
      <c r="M9" s="64"/>
      <c r="N9" s="64"/>
      <c r="O9" s="64"/>
      <c r="P9" s="63" t="s">
        <v>43</v>
      </c>
      <c r="Q9" s="70"/>
      <c r="R9" s="64"/>
      <c r="S9" s="64"/>
      <c r="T9" s="64"/>
      <c r="U9" s="64"/>
      <c r="V9" s="64"/>
      <c r="W9" s="63" t="s">
        <v>42</v>
      </c>
      <c r="X9" s="70" t="s">
        <v>52</v>
      </c>
      <c r="Y9" s="64"/>
      <c r="Z9" s="64"/>
      <c r="AB9" s="13"/>
      <c r="AC9" s="13"/>
      <c r="AE9" s="81"/>
      <c r="AF9" s="81"/>
    </row>
    <row r="10" spans="2:32" s="59" customFormat="1" x14ac:dyDescent="0.2">
      <c r="B10" s="122"/>
      <c r="C10" s="60" t="s">
        <v>40</v>
      </c>
      <c r="D10" s="61" t="s">
        <v>53</v>
      </c>
      <c r="E10" s="61"/>
      <c r="F10" s="61"/>
      <c r="H10" s="62"/>
      <c r="I10" s="62"/>
      <c r="J10" s="63"/>
      <c r="K10" s="6"/>
      <c r="L10" s="64"/>
      <c r="M10" s="64"/>
      <c r="N10" s="64"/>
      <c r="O10" s="64"/>
      <c r="P10" s="63"/>
      <c r="Q10" s="6"/>
      <c r="R10" s="64"/>
      <c r="S10" s="64"/>
      <c r="T10" s="64"/>
      <c r="U10" s="64"/>
      <c r="V10" s="64"/>
      <c r="W10" s="63"/>
      <c r="X10" s="6"/>
      <c r="Y10" s="64"/>
      <c r="Z10" s="64"/>
      <c r="AB10" s="13"/>
      <c r="AC10" s="13"/>
      <c r="AD10" s="59" t="s">
        <v>107</v>
      </c>
      <c r="AE10" s="81"/>
      <c r="AF10" s="81"/>
    </row>
    <row r="11" spans="2:32" s="1" customFormat="1" ht="5.25" customHeight="1" x14ac:dyDescent="0.2">
      <c r="B11" s="122"/>
      <c r="C11" s="60"/>
      <c r="H11" s="55"/>
      <c r="I11" s="5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B11" s="14"/>
      <c r="AC11" s="14"/>
      <c r="AE11" s="25"/>
      <c r="AF11" s="25"/>
    </row>
    <row r="12" spans="2:32" s="2" customFormat="1" x14ac:dyDescent="0.2">
      <c r="B12" s="123"/>
      <c r="C12" s="88" t="s">
        <v>1</v>
      </c>
      <c r="D12" s="88"/>
      <c r="E12" s="88"/>
      <c r="F12" s="88"/>
      <c r="G12" s="88"/>
      <c r="H12" s="164" t="s">
        <v>8</v>
      </c>
      <c r="I12" s="166"/>
      <c r="J12" s="161" t="s">
        <v>34</v>
      </c>
      <c r="K12" s="162"/>
      <c r="L12" s="162"/>
      <c r="M12" s="162"/>
      <c r="N12" s="163"/>
      <c r="O12" s="161" t="s">
        <v>54</v>
      </c>
      <c r="P12" s="162"/>
      <c r="Q12" s="162"/>
      <c r="R12" s="162"/>
      <c r="S12" s="163"/>
      <c r="T12" s="161" t="s">
        <v>35</v>
      </c>
      <c r="U12" s="162"/>
      <c r="V12" s="162"/>
      <c r="W12" s="162"/>
      <c r="X12" s="163"/>
      <c r="Y12" s="89" t="s">
        <v>23</v>
      </c>
      <c r="Z12" s="89" t="s">
        <v>23</v>
      </c>
      <c r="AA12" s="164" t="s">
        <v>14</v>
      </c>
      <c r="AB12" s="165"/>
      <c r="AC12" s="166"/>
      <c r="AD12" s="90"/>
      <c r="AE12" s="78"/>
      <c r="AF12" s="78"/>
    </row>
    <row r="13" spans="2:32" s="2" customFormat="1" x14ac:dyDescent="0.2">
      <c r="B13" s="124" t="s">
        <v>151</v>
      </c>
      <c r="C13" s="91" t="s">
        <v>2</v>
      </c>
      <c r="D13" s="91" t="s">
        <v>3</v>
      </c>
      <c r="E13" s="91" t="s">
        <v>4</v>
      </c>
      <c r="F13" s="91" t="s">
        <v>5</v>
      </c>
      <c r="G13" s="91" t="s">
        <v>7</v>
      </c>
      <c r="H13" s="92" t="s">
        <v>9</v>
      </c>
      <c r="I13" s="92" t="s">
        <v>22</v>
      </c>
      <c r="J13" s="161" t="s">
        <v>30</v>
      </c>
      <c r="K13" s="163"/>
      <c r="L13" s="93"/>
      <c r="M13" s="93" t="s">
        <v>12</v>
      </c>
      <c r="N13" s="93"/>
      <c r="O13" s="161" t="s">
        <v>30</v>
      </c>
      <c r="P13" s="163"/>
      <c r="Q13" s="93"/>
      <c r="R13" s="93" t="s">
        <v>12</v>
      </c>
      <c r="S13" s="93" t="s">
        <v>10</v>
      </c>
      <c r="T13" s="161" t="s">
        <v>30</v>
      </c>
      <c r="U13" s="163"/>
      <c r="V13" s="93"/>
      <c r="W13" s="93" t="s">
        <v>12</v>
      </c>
      <c r="X13" s="93" t="s">
        <v>10</v>
      </c>
      <c r="Y13" s="93" t="s">
        <v>24</v>
      </c>
      <c r="Z13" s="93" t="s">
        <v>24</v>
      </c>
      <c r="AA13" s="91" t="s">
        <v>15</v>
      </c>
      <c r="AB13" s="94" t="s">
        <v>17</v>
      </c>
      <c r="AC13" s="94" t="s">
        <v>19</v>
      </c>
      <c r="AD13" s="95" t="s">
        <v>21</v>
      </c>
      <c r="AE13" s="78"/>
      <c r="AF13" s="78"/>
    </row>
    <row r="14" spans="2:32" s="2" customFormat="1" x14ac:dyDescent="0.2">
      <c r="B14" s="124" t="s">
        <v>150</v>
      </c>
      <c r="C14" s="91"/>
      <c r="D14" s="91"/>
      <c r="E14" s="91"/>
      <c r="F14" s="91" t="s">
        <v>28</v>
      </c>
      <c r="G14" s="91" t="s">
        <v>6</v>
      </c>
      <c r="H14" s="92"/>
      <c r="I14" s="92"/>
      <c r="J14" s="93" t="s">
        <v>11</v>
      </c>
      <c r="K14" s="93" t="s">
        <v>29</v>
      </c>
      <c r="L14" s="93" t="s">
        <v>36</v>
      </c>
      <c r="M14" s="93" t="s">
        <v>31</v>
      </c>
      <c r="N14" s="93" t="s">
        <v>10</v>
      </c>
      <c r="O14" s="93" t="s">
        <v>11</v>
      </c>
      <c r="P14" s="93" t="s">
        <v>29</v>
      </c>
      <c r="Q14" s="93" t="s">
        <v>36</v>
      </c>
      <c r="R14" s="93" t="s">
        <v>31</v>
      </c>
      <c r="S14" s="93"/>
      <c r="T14" s="93" t="s">
        <v>11</v>
      </c>
      <c r="U14" s="93" t="s">
        <v>29</v>
      </c>
      <c r="V14" s="93" t="s">
        <v>36</v>
      </c>
      <c r="W14" s="93" t="s">
        <v>31</v>
      </c>
      <c r="X14" s="93"/>
      <c r="Y14" s="93" t="s">
        <v>37</v>
      </c>
      <c r="Z14" s="93" t="s">
        <v>13</v>
      </c>
      <c r="AA14" s="91" t="s">
        <v>16</v>
      </c>
      <c r="AB14" s="94" t="s">
        <v>18</v>
      </c>
      <c r="AC14" s="94" t="s">
        <v>20</v>
      </c>
      <c r="AD14" s="95"/>
      <c r="AE14" s="78"/>
      <c r="AF14" s="78"/>
    </row>
    <row r="15" spans="2:32" s="2" customFormat="1" x14ac:dyDescent="0.2">
      <c r="B15" s="125"/>
      <c r="C15" s="96"/>
      <c r="D15" s="96"/>
      <c r="E15" s="96"/>
      <c r="F15" s="96" t="s">
        <v>38</v>
      </c>
      <c r="G15" s="96"/>
      <c r="H15" s="97"/>
      <c r="I15" s="97"/>
      <c r="J15" s="98"/>
      <c r="K15" s="98"/>
      <c r="L15" s="98"/>
      <c r="M15" s="98" t="s">
        <v>32</v>
      </c>
      <c r="N15" s="98"/>
      <c r="O15" s="98"/>
      <c r="P15" s="98"/>
      <c r="Q15" s="98"/>
      <c r="R15" s="98" t="s">
        <v>32</v>
      </c>
      <c r="S15" s="98"/>
      <c r="T15" s="98"/>
      <c r="U15" s="98"/>
      <c r="V15" s="98"/>
      <c r="W15" s="98" t="s">
        <v>32</v>
      </c>
      <c r="X15" s="98"/>
      <c r="Y15" s="98"/>
      <c r="Z15" s="98"/>
      <c r="AA15" s="96"/>
      <c r="AB15" s="99"/>
      <c r="AC15" s="99"/>
      <c r="AD15" s="100"/>
      <c r="AE15" s="78"/>
      <c r="AF15" s="78"/>
    </row>
    <row r="16" spans="2:32" s="37" customFormat="1" ht="5.25" customHeight="1" x14ac:dyDescent="0.2">
      <c r="B16" s="126"/>
      <c r="C16" s="101"/>
      <c r="D16" s="102"/>
      <c r="E16" s="103"/>
      <c r="F16" s="104"/>
      <c r="G16" s="105"/>
      <c r="H16" s="106"/>
      <c r="I16" s="106"/>
      <c r="J16" s="107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9"/>
      <c r="Z16" s="109"/>
      <c r="AA16" s="110"/>
      <c r="AB16" s="111"/>
      <c r="AC16" s="111"/>
      <c r="AD16" s="112"/>
      <c r="AE16" s="79"/>
      <c r="AF16" s="79"/>
    </row>
    <row r="17" spans="2:32" s="37" customFormat="1" x14ac:dyDescent="0.2">
      <c r="B17" s="127"/>
      <c r="C17" s="101"/>
      <c r="D17" s="114" t="s">
        <v>53</v>
      </c>
      <c r="E17" s="113"/>
      <c r="F17" s="105"/>
      <c r="G17" s="105"/>
      <c r="H17" s="106"/>
      <c r="I17" s="106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9"/>
      <c r="Z17" s="109"/>
      <c r="AA17" s="110"/>
      <c r="AB17" s="111"/>
      <c r="AC17" s="115"/>
      <c r="AD17" s="116"/>
      <c r="AE17" s="79"/>
      <c r="AF17" s="79"/>
    </row>
    <row r="18" spans="2:32" s="37" customFormat="1" ht="36" x14ac:dyDescent="0.2">
      <c r="B18" s="128" t="s">
        <v>185</v>
      </c>
      <c r="C18" s="43"/>
      <c r="D18" s="132" t="s">
        <v>90</v>
      </c>
      <c r="E18" s="39" t="s">
        <v>55</v>
      </c>
      <c r="F18" s="87" t="s">
        <v>155</v>
      </c>
      <c r="G18" s="45" t="s">
        <v>49</v>
      </c>
      <c r="H18" s="46">
        <v>44294</v>
      </c>
      <c r="I18" s="46">
        <v>44338</v>
      </c>
      <c r="J18" s="146"/>
      <c r="K18" s="147">
        <f>SUM(1462859-841)</f>
        <v>1462018</v>
      </c>
      <c r="L18" s="147"/>
      <c r="M18" s="147"/>
      <c r="N18" s="147">
        <f>K18+L18</f>
        <v>1462018</v>
      </c>
      <c r="O18" s="147"/>
      <c r="P18" s="147">
        <v>1462018</v>
      </c>
      <c r="Q18" s="147"/>
      <c r="R18" s="147"/>
      <c r="S18" s="147">
        <f>SUM(P18:R18)</f>
        <v>1462018</v>
      </c>
      <c r="T18" s="147"/>
      <c r="U18" s="147">
        <f>K18-P18</f>
        <v>0</v>
      </c>
      <c r="V18" s="147"/>
      <c r="W18" s="147"/>
      <c r="X18" s="147">
        <f>SUM(U18:W18)</f>
        <v>0</v>
      </c>
      <c r="Y18" s="47">
        <f>(P18/K18)*100</f>
        <v>100</v>
      </c>
      <c r="Z18" s="47">
        <v>100</v>
      </c>
      <c r="AA18" s="41" t="s">
        <v>91</v>
      </c>
      <c r="AB18" s="84" t="s">
        <v>111</v>
      </c>
      <c r="AC18" s="84" t="s">
        <v>111</v>
      </c>
      <c r="AD18" s="48"/>
      <c r="AE18" s="79"/>
      <c r="AF18" s="79"/>
    </row>
    <row r="19" spans="2:32" s="37" customFormat="1" ht="12" x14ac:dyDescent="0.2">
      <c r="B19" s="128"/>
      <c r="C19" s="43"/>
      <c r="D19" s="132"/>
      <c r="E19" s="39"/>
      <c r="F19" s="87"/>
      <c r="G19" s="45"/>
      <c r="H19" s="46"/>
      <c r="I19" s="46"/>
      <c r="J19" s="146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47"/>
      <c r="Z19" s="47"/>
      <c r="AA19" s="41"/>
      <c r="AB19" s="84"/>
      <c r="AC19" s="84"/>
      <c r="AD19" s="48"/>
      <c r="AE19" s="79"/>
      <c r="AF19" s="79"/>
    </row>
    <row r="20" spans="2:32" s="37" customFormat="1" ht="48" x14ac:dyDescent="0.2">
      <c r="B20" s="128" t="s">
        <v>186</v>
      </c>
      <c r="C20" s="43"/>
      <c r="D20" s="132" t="s">
        <v>68</v>
      </c>
      <c r="E20" s="39" t="s">
        <v>56</v>
      </c>
      <c r="F20" s="87" t="s">
        <v>164</v>
      </c>
      <c r="G20" s="45" t="s">
        <v>49</v>
      </c>
      <c r="H20" s="46">
        <v>44294</v>
      </c>
      <c r="I20" s="46">
        <v>44338</v>
      </c>
      <c r="J20" s="146"/>
      <c r="K20" s="147">
        <f>SUM(1004817-903)</f>
        <v>1003914</v>
      </c>
      <c r="L20" s="147"/>
      <c r="M20" s="147"/>
      <c r="N20" s="147">
        <f>K20+L20</f>
        <v>1003914</v>
      </c>
      <c r="O20" s="147"/>
      <c r="P20" s="147">
        <v>1003914</v>
      </c>
      <c r="Q20" s="147"/>
      <c r="R20" s="147"/>
      <c r="S20" s="147">
        <f>SUM(P20:R20)</f>
        <v>1003914</v>
      </c>
      <c r="T20" s="147"/>
      <c r="U20" s="147">
        <f>K20-P20</f>
        <v>0</v>
      </c>
      <c r="V20" s="147"/>
      <c r="W20" s="147"/>
      <c r="X20" s="147">
        <f>SUM(U20:W20)</f>
        <v>0</v>
      </c>
      <c r="Y20" s="47">
        <f>(P20/K20)*100</f>
        <v>100</v>
      </c>
      <c r="Z20" s="47">
        <v>100</v>
      </c>
      <c r="AA20" s="41" t="s">
        <v>91</v>
      </c>
      <c r="AB20" s="84" t="s">
        <v>112</v>
      </c>
      <c r="AC20" s="84" t="s">
        <v>112</v>
      </c>
      <c r="AD20" s="48"/>
      <c r="AE20" s="79"/>
      <c r="AF20" s="79"/>
    </row>
    <row r="21" spans="2:32" s="37" customFormat="1" ht="12" x14ac:dyDescent="0.2">
      <c r="B21" s="128"/>
      <c r="C21" s="43"/>
      <c r="D21" s="132"/>
      <c r="E21" s="39"/>
      <c r="F21" s="87"/>
      <c r="G21" s="45"/>
      <c r="H21" s="46"/>
      <c r="I21" s="46"/>
      <c r="J21" s="146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47"/>
      <c r="Z21" s="47"/>
      <c r="AA21" s="41"/>
      <c r="AB21" s="84"/>
      <c r="AC21" s="84"/>
      <c r="AD21" s="48"/>
      <c r="AE21" s="79"/>
      <c r="AF21" s="79"/>
    </row>
    <row r="22" spans="2:32" s="37" customFormat="1" ht="36" x14ac:dyDescent="0.2">
      <c r="B22" s="128" t="s">
        <v>187</v>
      </c>
      <c r="C22" s="43"/>
      <c r="D22" s="132" t="s">
        <v>58</v>
      </c>
      <c r="E22" s="39" t="s">
        <v>57</v>
      </c>
      <c r="F22" s="87" t="s">
        <v>165</v>
      </c>
      <c r="G22" s="45" t="s">
        <v>49</v>
      </c>
      <c r="H22" s="46">
        <v>44294</v>
      </c>
      <c r="I22" s="46">
        <v>44308</v>
      </c>
      <c r="J22" s="146"/>
      <c r="K22" s="147">
        <f>SUM(945759-389)</f>
        <v>945370</v>
      </c>
      <c r="L22" s="147"/>
      <c r="M22" s="147"/>
      <c r="N22" s="147">
        <f>K22+L22</f>
        <v>945370</v>
      </c>
      <c r="O22" s="147"/>
      <c r="P22" s="147">
        <v>945370</v>
      </c>
      <c r="Q22" s="147"/>
      <c r="R22" s="147"/>
      <c r="S22" s="147">
        <f>SUM(P22:R22)</f>
        <v>945370</v>
      </c>
      <c r="T22" s="147"/>
      <c r="U22" s="147">
        <f>K22-P22</f>
        <v>0</v>
      </c>
      <c r="V22" s="147"/>
      <c r="W22" s="147"/>
      <c r="X22" s="147">
        <f>SUM(U22:W22)</f>
        <v>0</v>
      </c>
      <c r="Y22" s="47">
        <f>(P22/K22)*100</f>
        <v>100</v>
      </c>
      <c r="Z22" s="47">
        <v>100</v>
      </c>
      <c r="AA22" s="41" t="s">
        <v>91</v>
      </c>
      <c r="AB22" s="84" t="s">
        <v>113</v>
      </c>
      <c r="AC22" s="84" t="s">
        <v>113</v>
      </c>
      <c r="AD22" s="48"/>
      <c r="AE22" s="79"/>
      <c r="AF22" s="79"/>
    </row>
    <row r="23" spans="2:32" s="37" customFormat="1" ht="12" x14ac:dyDescent="0.2">
      <c r="B23" s="128"/>
      <c r="C23" s="43"/>
      <c r="D23" s="132"/>
      <c r="E23" s="39"/>
      <c r="F23" s="87"/>
      <c r="G23" s="45"/>
      <c r="H23" s="46"/>
      <c r="I23" s="46"/>
      <c r="J23" s="146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47"/>
      <c r="Z23" s="47"/>
      <c r="AA23" s="41"/>
      <c r="AB23" s="84"/>
      <c r="AC23" s="84"/>
      <c r="AD23" s="48"/>
      <c r="AE23" s="79"/>
      <c r="AF23" s="79"/>
    </row>
    <row r="24" spans="2:32" s="37" customFormat="1" ht="36" x14ac:dyDescent="0.2">
      <c r="B24" s="128" t="s">
        <v>188</v>
      </c>
      <c r="C24" s="43"/>
      <c r="D24" s="132" t="s">
        <v>59</v>
      </c>
      <c r="E24" s="39" t="s">
        <v>60</v>
      </c>
      <c r="F24" s="87" t="s">
        <v>156</v>
      </c>
      <c r="G24" s="45" t="s">
        <v>49</v>
      </c>
      <c r="H24" s="46">
        <v>44294</v>
      </c>
      <c r="I24" s="46">
        <v>44338</v>
      </c>
      <c r="J24" s="146"/>
      <c r="K24" s="147">
        <f>SUM(298961+73659)</f>
        <v>372620</v>
      </c>
      <c r="L24" s="147"/>
      <c r="M24" s="147"/>
      <c r="N24" s="147">
        <f>K24+L24</f>
        <v>372620</v>
      </c>
      <c r="O24" s="147"/>
      <c r="P24" s="147">
        <v>372620</v>
      </c>
      <c r="Q24" s="147"/>
      <c r="R24" s="147"/>
      <c r="S24" s="147">
        <f>SUM(P24:R24)</f>
        <v>372620</v>
      </c>
      <c r="T24" s="147"/>
      <c r="U24" s="147">
        <f>K24-P24</f>
        <v>0</v>
      </c>
      <c r="V24" s="147"/>
      <c r="W24" s="147"/>
      <c r="X24" s="147">
        <f>SUM(U24:W24)</f>
        <v>0</v>
      </c>
      <c r="Y24" s="47">
        <f>(P24/K24)*100</f>
        <v>100</v>
      </c>
      <c r="Z24" s="47">
        <v>100</v>
      </c>
      <c r="AA24" s="41" t="s">
        <v>91</v>
      </c>
      <c r="AB24" s="84" t="s">
        <v>147</v>
      </c>
      <c r="AC24" s="84" t="s">
        <v>147</v>
      </c>
      <c r="AD24" s="48"/>
      <c r="AE24" s="79"/>
      <c r="AF24" s="79"/>
    </row>
    <row r="25" spans="2:32" s="37" customFormat="1" ht="12" x14ac:dyDescent="0.2">
      <c r="B25" s="128"/>
      <c r="C25" s="43"/>
      <c r="D25" s="132"/>
      <c r="E25" s="39"/>
      <c r="F25" s="87"/>
      <c r="G25" s="45"/>
      <c r="H25" s="46"/>
      <c r="I25" s="46"/>
      <c r="J25" s="146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47"/>
      <c r="Z25" s="47"/>
      <c r="AA25" s="41"/>
      <c r="AB25" s="84"/>
      <c r="AC25" s="84"/>
      <c r="AD25" s="48"/>
      <c r="AE25" s="79"/>
      <c r="AF25" s="79"/>
    </row>
    <row r="26" spans="2:32" s="37" customFormat="1" ht="48" x14ac:dyDescent="0.2">
      <c r="B26" s="128" t="s">
        <v>176</v>
      </c>
      <c r="C26" s="43"/>
      <c r="D26" s="132" t="s">
        <v>69</v>
      </c>
      <c r="E26" s="39" t="s">
        <v>61</v>
      </c>
      <c r="F26" s="87" t="s">
        <v>166</v>
      </c>
      <c r="G26" s="45" t="s">
        <v>49</v>
      </c>
      <c r="H26" s="46">
        <v>44313</v>
      </c>
      <c r="I26" s="46">
        <v>44357</v>
      </c>
      <c r="J26" s="146"/>
      <c r="K26" s="147">
        <f>SUM(2167455-1486)</f>
        <v>2165969</v>
      </c>
      <c r="L26" s="147"/>
      <c r="M26" s="147"/>
      <c r="N26" s="147">
        <f>K26+L26</f>
        <v>2165969</v>
      </c>
      <c r="O26" s="147"/>
      <c r="P26" s="147">
        <v>2165969</v>
      </c>
      <c r="Q26" s="147"/>
      <c r="R26" s="147"/>
      <c r="S26" s="147">
        <f>SUM(P26:R26)</f>
        <v>2165969</v>
      </c>
      <c r="T26" s="147"/>
      <c r="U26" s="147">
        <f>K26-P26</f>
        <v>0</v>
      </c>
      <c r="V26" s="147"/>
      <c r="W26" s="147"/>
      <c r="X26" s="147">
        <f>SUM(U26:W26)</f>
        <v>0</v>
      </c>
      <c r="Y26" s="47">
        <f>(P26/K26)*100</f>
        <v>100</v>
      </c>
      <c r="Z26" s="47">
        <v>100</v>
      </c>
      <c r="AA26" s="41" t="s">
        <v>91</v>
      </c>
      <c r="AB26" s="84" t="s">
        <v>143</v>
      </c>
      <c r="AC26" s="84" t="s">
        <v>143</v>
      </c>
      <c r="AD26" s="48"/>
      <c r="AE26" s="79"/>
      <c r="AF26" s="79"/>
    </row>
    <row r="27" spans="2:32" s="37" customFormat="1" ht="12" x14ac:dyDescent="0.2">
      <c r="B27" s="128"/>
      <c r="C27" s="43"/>
      <c r="D27" s="132"/>
      <c r="E27" s="39"/>
      <c r="F27" s="87"/>
      <c r="G27" s="45"/>
      <c r="H27" s="46"/>
      <c r="I27" s="46"/>
      <c r="J27" s="146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47"/>
      <c r="Z27" s="47"/>
      <c r="AA27" s="41"/>
      <c r="AB27" s="84"/>
      <c r="AC27" s="84"/>
      <c r="AD27" s="48"/>
      <c r="AE27" s="79"/>
      <c r="AF27" s="79"/>
    </row>
    <row r="28" spans="2:32" s="37" customFormat="1" ht="48" x14ac:dyDescent="0.2">
      <c r="B28" s="128" t="s">
        <v>177</v>
      </c>
      <c r="C28" s="43"/>
      <c r="D28" s="132" t="s">
        <v>62</v>
      </c>
      <c r="E28" s="39" t="s">
        <v>51</v>
      </c>
      <c r="F28" s="87" t="s">
        <v>157</v>
      </c>
      <c r="G28" s="45" t="s">
        <v>49</v>
      </c>
      <c r="H28" s="46">
        <v>44313</v>
      </c>
      <c r="I28" s="46">
        <v>44357</v>
      </c>
      <c r="J28" s="146"/>
      <c r="K28" s="147">
        <f>SUM(1305933-2599)</f>
        <v>1303334</v>
      </c>
      <c r="L28" s="147"/>
      <c r="M28" s="147"/>
      <c r="N28" s="147">
        <f>K28+L28</f>
        <v>1303334</v>
      </c>
      <c r="O28" s="147"/>
      <c r="P28" s="147">
        <v>1303334</v>
      </c>
      <c r="Q28" s="147"/>
      <c r="R28" s="147"/>
      <c r="S28" s="147">
        <f>SUM(P28:R28)</f>
        <v>1303334</v>
      </c>
      <c r="T28" s="147"/>
      <c r="U28" s="147">
        <f>K28-P28</f>
        <v>0</v>
      </c>
      <c r="V28" s="147"/>
      <c r="W28" s="147"/>
      <c r="X28" s="147">
        <f>SUM(U28:W28)</f>
        <v>0</v>
      </c>
      <c r="Y28" s="47">
        <f>(P28/K28)*100</f>
        <v>100</v>
      </c>
      <c r="Z28" s="47">
        <v>100</v>
      </c>
      <c r="AA28" s="41" t="s">
        <v>91</v>
      </c>
      <c r="AB28" s="84" t="s">
        <v>92</v>
      </c>
      <c r="AC28" s="84" t="s">
        <v>92</v>
      </c>
      <c r="AD28" s="48"/>
      <c r="AE28" s="79"/>
      <c r="AF28" s="79"/>
    </row>
    <row r="29" spans="2:32" s="37" customFormat="1" ht="12" x14ac:dyDescent="0.2">
      <c r="B29" s="128"/>
      <c r="C29" s="43"/>
      <c r="D29" s="132"/>
      <c r="E29" s="39"/>
      <c r="F29" s="87"/>
      <c r="G29" s="45"/>
      <c r="H29" s="46"/>
      <c r="I29" s="46"/>
      <c r="J29" s="146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47"/>
      <c r="Z29" s="47"/>
      <c r="AA29" s="41"/>
      <c r="AB29" s="84"/>
      <c r="AC29" s="84"/>
      <c r="AD29" s="48"/>
      <c r="AE29" s="79"/>
      <c r="AF29" s="79"/>
    </row>
    <row r="30" spans="2:32" s="37" customFormat="1" ht="36" x14ac:dyDescent="0.2">
      <c r="B30" s="128" t="s">
        <v>178</v>
      </c>
      <c r="C30" s="43"/>
      <c r="D30" s="132" t="s">
        <v>76</v>
      </c>
      <c r="E30" s="39" t="s">
        <v>77</v>
      </c>
      <c r="F30" s="87" t="s">
        <v>167</v>
      </c>
      <c r="G30" s="45" t="s">
        <v>49</v>
      </c>
      <c r="H30" s="46">
        <v>44351</v>
      </c>
      <c r="I30" s="46">
        <v>44379</v>
      </c>
      <c r="J30" s="146"/>
      <c r="K30" s="147">
        <f>SUM(1141536-2068)</f>
        <v>1139468</v>
      </c>
      <c r="L30" s="147"/>
      <c r="M30" s="147"/>
      <c r="N30" s="147">
        <f>K30+L30</f>
        <v>1139468</v>
      </c>
      <c r="O30" s="147"/>
      <c r="P30" s="147">
        <v>1139468</v>
      </c>
      <c r="Q30" s="147"/>
      <c r="R30" s="147"/>
      <c r="S30" s="147">
        <f>SUM(P30:R30)</f>
        <v>1139468</v>
      </c>
      <c r="T30" s="147"/>
      <c r="U30" s="147">
        <f>K30-P30</f>
        <v>0</v>
      </c>
      <c r="V30" s="147"/>
      <c r="W30" s="147"/>
      <c r="X30" s="147">
        <f>SUM(U30:W30)</f>
        <v>0</v>
      </c>
      <c r="Y30" s="47">
        <f>(P30/K30)*100</f>
        <v>100</v>
      </c>
      <c r="Z30" s="47">
        <v>100</v>
      </c>
      <c r="AA30" s="41" t="s">
        <v>126</v>
      </c>
      <c r="AB30" s="84" t="s">
        <v>142</v>
      </c>
      <c r="AC30" s="84" t="s">
        <v>142</v>
      </c>
      <c r="AD30" s="48"/>
      <c r="AE30" s="79"/>
      <c r="AF30" s="79"/>
    </row>
    <row r="31" spans="2:32" s="37" customFormat="1" ht="12" x14ac:dyDescent="0.2">
      <c r="B31" s="128"/>
      <c r="C31" s="43"/>
      <c r="D31" s="132"/>
      <c r="E31" s="39"/>
      <c r="F31" s="87"/>
      <c r="G31" s="45"/>
      <c r="H31" s="46"/>
      <c r="I31" s="46"/>
      <c r="J31" s="146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47"/>
      <c r="Z31" s="47"/>
      <c r="AA31" s="41"/>
      <c r="AB31" s="84"/>
      <c r="AC31" s="84"/>
      <c r="AD31" s="48"/>
      <c r="AE31" s="79"/>
      <c r="AF31" s="79"/>
    </row>
    <row r="32" spans="2:32" s="37" customFormat="1" ht="36" x14ac:dyDescent="0.2">
      <c r="B32" s="128" t="s">
        <v>179</v>
      </c>
      <c r="C32" s="43"/>
      <c r="D32" s="132" t="s">
        <v>79</v>
      </c>
      <c r="E32" s="39" t="s">
        <v>80</v>
      </c>
      <c r="F32" s="87" t="s">
        <v>158</v>
      </c>
      <c r="G32" s="45" t="s">
        <v>49</v>
      </c>
      <c r="H32" s="46">
        <v>44352</v>
      </c>
      <c r="I32" s="46">
        <v>44426</v>
      </c>
      <c r="J32" s="146"/>
      <c r="K32" s="147">
        <f>SUM(754687+186163)</f>
        <v>940850</v>
      </c>
      <c r="L32" s="147"/>
      <c r="M32" s="147"/>
      <c r="N32" s="147">
        <f>K32+L32</f>
        <v>940850</v>
      </c>
      <c r="O32" s="147"/>
      <c r="P32" s="147">
        <v>940850</v>
      </c>
      <c r="Q32" s="147"/>
      <c r="R32" s="147"/>
      <c r="S32" s="147">
        <f>SUM(P32:R32)</f>
        <v>940850</v>
      </c>
      <c r="T32" s="147"/>
      <c r="U32" s="147">
        <f>K32-P32</f>
        <v>0</v>
      </c>
      <c r="V32" s="147"/>
      <c r="W32" s="147"/>
      <c r="X32" s="147">
        <f>SUM(U32:W32)</f>
        <v>0</v>
      </c>
      <c r="Y32" s="47">
        <f>(P32/K32)*100</f>
        <v>100</v>
      </c>
      <c r="Z32" s="47">
        <v>100</v>
      </c>
      <c r="AA32" s="41" t="s">
        <v>126</v>
      </c>
      <c r="AB32" s="84" t="s">
        <v>141</v>
      </c>
      <c r="AC32" s="84" t="s">
        <v>141</v>
      </c>
      <c r="AD32" s="48"/>
      <c r="AE32" s="79"/>
      <c r="AF32" s="79"/>
    </row>
    <row r="33" spans="2:32" s="37" customFormat="1" ht="12" x14ac:dyDescent="0.2">
      <c r="B33" s="128"/>
      <c r="C33" s="43"/>
      <c r="D33" s="132"/>
      <c r="E33" s="39"/>
      <c r="F33" s="87"/>
      <c r="G33" s="45"/>
      <c r="H33" s="46"/>
      <c r="I33" s="46"/>
      <c r="J33" s="146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47"/>
      <c r="Z33" s="47"/>
      <c r="AA33" s="41"/>
      <c r="AB33" s="84"/>
      <c r="AC33" s="84"/>
      <c r="AD33" s="48"/>
      <c r="AE33" s="79"/>
      <c r="AF33" s="79"/>
    </row>
    <row r="34" spans="2:32" s="37" customFormat="1" ht="36" x14ac:dyDescent="0.2">
      <c r="B34" s="128" t="s">
        <v>180</v>
      </c>
      <c r="C34" s="43"/>
      <c r="D34" s="132" t="s">
        <v>163</v>
      </c>
      <c r="E34" s="39" t="s">
        <v>80</v>
      </c>
      <c r="F34" s="87" t="s">
        <v>159</v>
      </c>
      <c r="G34" s="45" t="s">
        <v>49</v>
      </c>
      <c r="H34" s="46">
        <v>44382</v>
      </c>
      <c r="I34" s="46">
        <v>44426</v>
      </c>
      <c r="J34" s="146"/>
      <c r="K34" s="147">
        <f>SUM(1148114+279017)</f>
        <v>1427131</v>
      </c>
      <c r="L34" s="147"/>
      <c r="M34" s="147"/>
      <c r="N34" s="147">
        <f>K34+L34</f>
        <v>1427131</v>
      </c>
      <c r="O34" s="147"/>
      <c r="P34" s="147">
        <v>1427131</v>
      </c>
      <c r="Q34" s="147"/>
      <c r="R34" s="147"/>
      <c r="S34" s="147">
        <f>SUM(P34:R34)</f>
        <v>1427131</v>
      </c>
      <c r="T34" s="147"/>
      <c r="U34" s="147">
        <f>K34-P34</f>
        <v>0</v>
      </c>
      <c r="V34" s="147"/>
      <c r="W34" s="147"/>
      <c r="X34" s="147">
        <f>SUM(U34:W34)</f>
        <v>0</v>
      </c>
      <c r="Y34" s="47">
        <f>(P34/K34)*100</f>
        <v>100</v>
      </c>
      <c r="Z34" s="47">
        <v>100</v>
      </c>
      <c r="AA34" s="41" t="s">
        <v>126</v>
      </c>
      <c r="AB34" s="84" t="s">
        <v>140</v>
      </c>
      <c r="AC34" s="84" t="s">
        <v>140</v>
      </c>
      <c r="AD34" s="48"/>
      <c r="AE34" s="79"/>
      <c r="AF34" s="79"/>
    </row>
    <row r="35" spans="2:32" s="37" customFormat="1" ht="12" x14ac:dyDescent="0.2">
      <c r="B35" s="128"/>
      <c r="C35" s="43"/>
      <c r="D35" s="132"/>
      <c r="E35" s="39"/>
      <c r="F35" s="87"/>
      <c r="G35" s="45"/>
      <c r="H35" s="46"/>
      <c r="I35" s="46"/>
      <c r="J35" s="146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47"/>
      <c r="Z35" s="47"/>
      <c r="AA35" s="41"/>
      <c r="AB35" s="84"/>
      <c r="AC35" s="84"/>
      <c r="AD35" s="48"/>
      <c r="AE35" s="79"/>
      <c r="AF35" s="79"/>
    </row>
    <row r="36" spans="2:32" s="37" customFormat="1" ht="48" x14ac:dyDescent="0.2">
      <c r="B36" s="128" t="s">
        <v>181</v>
      </c>
      <c r="C36" s="43"/>
      <c r="D36" s="132" t="s">
        <v>89</v>
      </c>
      <c r="E36" s="39" t="s">
        <v>81</v>
      </c>
      <c r="F36" s="87" t="s">
        <v>168</v>
      </c>
      <c r="G36" s="45" t="s">
        <v>49</v>
      </c>
      <c r="H36" s="46">
        <v>44351</v>
      </c>
      <c r="I36" s="46">
        <v>44379</v>
      </c>
      <c r="J36" s="146"/>
      <c r="K36" s="147">
        <f>SUM(1732928+117429)</f>
        <v>1850357</v>
      </c>
      <c r="L36" s="147"/>
      <c r="M36" s="147"/>
      <c r="N36" s="147">
        <f>K36+L36</f>
        <v>1850357</v>
      </c>
      <c r="O36" s="147"/>
      <c r="P36" s="147">
        <v>1850357</v>
      </c>
      <c r="Q36" s="147"/>
      <c r="R36" s="147"/>
      <c r="S36" s="147">
        <f>SUM(P36:R36)</f>
        <v>1850357</v>
      </c>
      <c r="T36" s="147"/>
      <c r="U36" s="147">
        <f>K36-P36</f>
        <v>0</v>
      </c>
      <c r="V36" s="147"/>
      <c r="W36" s="147"/>
      <c r="X36" s="147">
        <f>SUM(U36:W36)</f>
        <v>0</v>
      </c>
      <c r="Y36" s="47">
        <f>(P36/K36)*100</f>
        <v>100</v>
      </c>
      <c r="Z36" s="47">
        <v>100</v>
      </c>
      <c r="AA36" s="41" t="s">
        <v>126</v>
      </c>
      <c r="AB36" s="84" t="s">
        <v>139</v>
      </c>
      <c r="AC36" s="84" t="s">
        <v>139</v>
      </c>
      <c r="AD36" s="48"/>
      <c r="AE36" s="79"/>
      <c r="AF36" s="79"/>
    </row>
    <row r="37" spans="2:32" s="37" customFormat="1" ht="12" x14ac:dyDescent="0.2">
      <c r="B37" s="128"/>
      <c r="C37" s="43"/>
      <c r="D37" s="132"/>
      <c r="E37" s="39"/>
      <c r="F37" s="87"/>
      <c r="G37" s="45"/>
      <c r="H37" s="46"/>
      <c r="I37" s="46"/>
      <c r="J37" s="146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47"/>
      <c r="Z37" s="47"/>
      <c r="AA37" s="41"/>
      <c r="AB37" s="84"/>
      <c r="AC37" s="84"/>
      <c r="AD37" s="48"/>
      <c r="AE37" s="79"/>
      <c r="AF37" s="79"/>
    </row>
    <row r="38" spans="2:32" s="37" customFormat="1" ht="36" x14ac:dyDescent="0.2">
      <c r="B38" s="128" t="s">
        <v>182</v>
      </c>
      <c r="C38" s="43"/>
      <c r="D38" s="132" t="s">
        <v>208</v>
      </c>
      <c r="E38" s="39" t="s">
        <v>82</v>
      </c>
      <c r="F38" s="87" t="s">
        <v>175</v>
      </c>
      <c r="G38" s="45" t="s">
        <v>49</v>
      </c>
      <c r="H38" s="46">
        <v>44362</v>
      </c>
      <c r="I38" s="46">
        <v>44401</v>
      </c>
      <c r="J38" s="146"/>
      <c r="K38" s="147">
        <f>SUM(1840683-927)</f>
        <v>1839756</v>
      </c>
      <c r="L38" s="147"/>
      <c r="M38" s="147"/>
      <c r="N38" s="147">
        <f>K38+L38</f>
        <v>1839756</v>
      </c>
      <c r="O38" s="147"/>
      <c r="P38" s="147">
        <v>1839756</v>
      </c>
      <c r="Q38" s="147"/>
      <c r="R38" s="147"/>
      <c r="S38" s="147">
        <f>SUM(P38:R38)</f>
        <v>1839756</v>
      </c>
      <c r="T38" s="147"/>
      <c r="U38" s="147">
        <f>K38-P38</f>
        <v>0</v>
      </c>
      <c r="V38" s="147"/>
      <c r="W38" s="147"/>
      <c r="X38" s="147">
        <f>SUM(U38:W38)</f>
        <v>0</v>
      </c>
      <c r="Y38" s="47">
        <f>(P38/K38)*100</f>
        <v>100</v>
      </c>
      <c r="Z38" s="47">
        <v>100</v>
      </c>
      <c r="AA38" s="41" t="s">
        <v>126</v>
      </c>
      <c r="AB38" s="84" t="s">
        <v>138</v>
      </c>
      <c r="AC38" s="84" t="s">
        <v>138</v>
      </c>
      <c r="AD38" s="48"/>
      <c r="AE38" s="79"/>
      <c r="AF38" s="79"/>
    </row>
    <row r="39" spans="2:32" s="37" customFormat="1" ht="12" x14ac:dyDescent="0.2">
      <c r="B39" s="128"/>
      <c r="C39" s="43"/>
      <c r="D39" s="132"/>
      <c r="E39" s="39"/>
      <c r="F39" s="87"/>
      <c r="G39" s="45"/>
      <c r="H39" s="46"/>
      <c r="I39" s="46"/>
      <c r="J39" s="146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47"/>
      <c r="Z39" s="47"/>
      <c r="AA39" s="41"/>
      <c r="AB39" s="84"/>
      <c r="AC39" s="84"/>
      <c r="AD39" s="48"/>
      <c r="AE39" s="79"/>
      <c r="AF39" s="79"/>
    </row>
    <row r="40" spans="2:32" s="37" customFormat="1" ht="48" x14ac:dyDescent="0.2">
      <c r="B40" s="128" t="s">
        <v>183</v>
      </c>
      <c r="C40" s="43"/>
      <c r="D40" s="132" t="s">
        <v>209</v>
      </c>
      <c r="E40" s="39" t="s">
        <v>83</v>
      </c>
      <c r="F40" s="87" t="s">
        <v>160</v>
      </c>
      <c r="G40" s="45" t="s">
        <v>49</v>
      </c>
      <c r="H40" s="46">
        <v>44351</v>
      </c>
      <c r="I40" s="46">
        <v>44379</v>
      </c>
      <c r="J40" s="146"/>
      <c r="K40" s="147">
        <f>SUM(1776353-2785)</f>
        <v>1773568</v>
      </c>
      <c r="L40" s="147"/>
      <c r="M40" s="147"/>
      <c r="N40" s="147">
        <f>K40+L40</f>
        <v>1773568</v>
      </c>
      <c r="O40" s="147"/>
      <c r="P40" s="147">
        <v>1773568</v>
      </c>
      <c r="Q40" s="147"/>
      <c r="R40" s="147"/>
      <c r="S40" s="147">
        <f>SUM(P40:R40)</f>
        <v>1773568</v>
      </c>
      <c r="T40" s="147"/>
      <c r="U40" s="147">
        <f>K40-P40</f>
        <v>0</v>
      </c>
      <c r="V40" s="147"/>
      <c r="W40" s="147"/>
      <c r="X40" s="147">
        <f>SUM(U40:W40)</f>
        <v>0</v>
      </c>
      <c r="Y40" s="47">
        <f>(P40/K40)*100</f>
        <v>100</v>
      </c>
      <c r="Z40" s="47">
        <v>100</v>
      </c>
      <c r="AA40" s="41" t="s">
        <v>126</v>
      </c>
      <c r="AB40" s="84" t="s">
        <v>137</v>
      </c>
      <c r="AC40" s="84" t="s">
        <v>137</v>
      </c>
      <c r="AD40" s="48"/>
      <c r="AE40" s="79"/>
      <c r="AF40" s="79"/>
    </row>
    <row r="41" spans="2:32" s="37" customFormat="1" ht="12" x14ac:dyDescent="0.2">
      <c r="B41" s="128"/>
      <c r="C41" s="43"/>
      <c r="D41" s="132"/>
      <c r="E41" s="39"/>
      <c r="F41" s="44"/>
      <c r="G41" s="45"/>
      <c r="H41" s="46"/>
      <c r="I41" s="46"/>
      <c r="J41" s="146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47"/>
      <c r="Z41" s="47"/>
      <c r="AA41" s="41"/>
      <c r="AB41" s="84"/>
      <c r="AC41" s="84"/>
      <c r="AD41" s="48"/>
      <c r="AE41" s="79"/>
      <c r="AF41" s="79"/>
    </row>
    <row r="42" spans="2:32" s="37" customFormat="1" ht="48" x14ac:dyDescent="0.2">
      <c r="B42" s="128" t="s">
        <v>184</v>
      </c>
      <c r="C42" s="43"/>
      <c r="D42" s="132" t="s">
        <v>207</v>
      </c>
      <c r="E42" s="39" t="s">
        <v>81</v>
      </c>
      <c r="F42" s="41" t="s">
        <v>169</v>
      </c>
      <c r="G42" s="45" t="s">
        <v>49</v>
      </c>
      <c r="H42" s="46">
        <v>44382</v>
      </c>
      <c r="I42" s="46">
        <v>44444</v>
      </c>
      <c r="J42" s="146"/>
      <c r="K42" s="147">
        <f>2703364-1408</f>
        <v>2701956</v>
      </c>
      <c r="L42" s="147"/>
      <c r="M42" s="147"/>
      <c r="N42" s="147">
        <f>K42+L42</f>
        <v>2701956</v>
      </c>
      <c r="O42" s="147"/>
      <c r="P42" s="147">
        <v>2701956</v>
      </c>
      <c r="Q42" s="147"/>
      <c r="R42" s="147"/>
      <c r="S42" s="147">
        <f>SUM(P42:R42)</f>
        <v>2701956</v>
      </c>
      <c r="T42" s="147"/>
      <c r="U42" s="147">
        <f>K42-P42</f>
        <v>0</v>
      </c>
      <c r="V42" s="147"/>
      <c r="W42" s="147"/>
      <c r="X42" s="147">
        <f>SUM(U42:W42)</f>
        <v>0</v>
      </c>
      <c r="Y42" s="47">
        <f>(P42/K42)*100</f>
        <v>100</v>
      </c>
      <c r="Z42" s="47">
        <v>100</v>
      </c>
      <c r="AA42" s="41" t="s">
        <v>126</v>
      </c>
      <c r="AB42" s="84" t="s">
        <v>136</v>
      </c>
      <c r="AC42" s="84" t="s">
        <v>136</v>
      </c>
      <c r="AD42" s="48"/>
      <c r="AE42" s="79"/>
      <c r="AF42" s="79"/>
    </row>
    <row r="43" spans="2:32" s="37" customFormat="1" ht="17.25" customHeight="1" x14ac:dyDescent="0.2">
      <c r="B43" s="128"/>
      <c r="C43" s="43"/>
      <c r="D43" s="38"/>
      <c r="E43" s="39"/>
      <c r="F43" s="44"/>
      <c r="G43" s="45"/>
      <c r="H43" s="46"/>
      <c r="I43" s="46"/>
      <c r="J43" s="146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47"/>
      <c r="Z43" s="47"/>
      <c r="AA43" s="41"/>
      <c r="AB43" s="84"/>
      <c r="AC43" s="84"/>
      <c r="AD43" s="48"/>
      <c r="AE43" s="79"/>
      <c r="AF43" s="79"/>
    </row>
    <row r="44" spans="2:32" s="37" customFormat="1" ht="12" x14ac:dyDescent="0.2">
      <c r="B44" s="129"/>
      <c r="C44" s="49"/>
      <c r="D44" s="50"/>
      <c r="E44" s="65"/>
      <c r="F44" s="66"/>
      <c r="G44" s="51"/>
      <c r="H44" s="52"/>
      <c r="I44" s="52"/>
      <c r="J44" s="148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53"/>
      <c r="Z44" s="53"/>
      <c r="AA44" s="54"/>
      <c r="AB44" s="85"/>
      <c r="AC44" s="85"/>
      <c r="AD44" s="67"/>
      <c r="AE44" s="79"/>
      <c r="AF44" s="79"/>
    </row>
    <row r="45" spans="2:32" s="1" customFormat="1" ht="12" x14ac:dyDescent="0.2">
      <c r="B45" s="121"/>
      <c r="H45" s="55"/>
      <c r="I45" s="56" t="s">
        <v>25</v>
      </c>
      <c r="J45" s="22"/>
      <c r="K45" s="144">
        <f>SUM(K16:K44)</f>
        <v>18926311</v>
      </c>
      <c r="L45" s="34"/>
      <c r="M45" s="34"/>
      <c r="N45" s="34">
        <f>SUM(N16:N44)</f>
        <v>18926311</v>
      </c>
      <c r="O45" s="34"/>
      <c r="P45" s="34">
        <f>SUM(P16:P44)</f>
        <v>18926311</v>
      </c>
      <c r="Q45" s="34"/>
      <c r="R45" s="34"/>
      <c r="S45" s="34">
        <f>SUM(S16:S44)</f>
        <v>18926311</v>
      </c>
      <c r="T45" s="34"/>
      <c r="U45" s="34">
        <f>SUM(U16:U44)</f>
        <v>0</v>
      </c>
      <c r="V45" s="34"/>
      <c r="W45" s="34"/>
      <c r="X45" s="34">
        <f>SUM(X16:X44)</f>
        <v>0</v>
      </c>
      <c r="Y45" s="22"/>
      <c r="Z45" s="22"/>
      <c r="AB45" s="14"/>
      <c r="AC45" s="14"/>
      <c r="AE45" s="25"/>
      <c r="AF45" s="25"/>
    </row>
    <row r="46" spans="2:32" s="1" customFormat="1" x14ac:dyDescent="0.2">
      <c r="B46" s="121"/>
      <c r="H46" s="55"/>
      <c r="I46" s="56" t="s">
        <v>26</v>
      </c>
      <c r="J46" s="23"/>
      <c r="K46" s="57">
        <f>K45</f>
        <v>18926311</v>
      </c>
      <c r="L46" s="57"/>
      <c r="M46" s="57"/>
      <c r="N46" s="57">
        <f>N45</f>
        <v>18926311</v>
      </c>
      <c r="O46" s="57"/>
      <c r="P46" s="57">
        <f>P45</f>
        <v>18926311</v>
      </c>
      <c r="Q46" s="57"/>
      <c r="R46" s="57"/>
      <c r="S46" s="57">
        <f>S45</f>
        <v>18926311</v>
      </c>
      <c r="T46" s="57"/>
      <c r="U46" s="57">
        <f>U45</f>
        <v>0</v>
      </c>
      <c r="V46" s="57"/>
      <c r="W46" s="57"/>
      <c r="X46" s="57">
        <f>X45</f>
        <v>0</v>
      </c>
      <c r="Y46" s="23"/>
      <c r="Z46" s="23"/>
      <c r="AB46" s="14"/>
      <c r="AC46" s="14"/>
      <c r="AE46" s="25"/>
      <c r="AF46" s="25"/>
    </row>
    <row r="47" spans="2:32" s="1" customFormat="1" x14ac:dyDescent="0.2">
      <c r="B47" s="121"/>
      <c r="H47" s="55"/>
      <c r="I47" s="56" t="s">
        <v>27</v>
      </c>
      <c r="J47" s="23"/>
      <c r="K47" s="57">
        <f>K46</f>
        <v>18926311</v>
      </c>
      <c r="L47" s="57"/>
      <c r="M47" s="57"/>
      <c r="N47" s="57">
        <f>N46</f>
        <v>18926311</v>
      </c>
      <c r="O47" s="57"/>
      <c r="P47" s="57">
        <f>P46</f>
        <v>18926311</v>
      </c>
      <c r="Q47" s="57"/>
      <c r="R47" s="57"/>
      <c r="S47" s="57">
        <f>S46</f>
        <v>18926311</v>
      </c>
      <c r="T47" s="57"/>
      <c r="U47" s="57">
        <f>U46</f>
        <v>0</v>
      </c>
      <c r="V47" s="57"/>
      <c r="W47" s="57"/>
      <c r="X47" s="57">
        <f>X46</f>
        <v>0</v>
      </c>
      <c r="Y47" s="23"/>
      <c r="Z47" s="23"/>
      <c r="AB47" s="14"/>
      <c r="AC47" s="14"/>
      <c r="AE47" s="25"/>
      <c r="AF47" s="25"/>
    </row>
    <row r="48" spans="2:32" s="1" customFormat="1" x14ac:dyDescent="0.2">
      <c r="B48" s="121"/>
      <c r="H48" s="55"/>
      <c r="I48" s="5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B48" s="14"/>
      <c r="AC48" s="14"/>
      <c r="AE48" s="25"/>
      <c r="AF48" s="25"/>
    </row>
    <row r="49" spans="2:32" s="1" customFormat="1" ht="28.5" customHeight="1" thickBot="1" x14ac:dyDescent="0.25">
      <c r="B49" s="121"/>
      <c r="D49" s="25"/>
      <c r="H49" s="55"/>
      <c r="I49" s="5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169"/>
      <c r="Z49" s="169"/>
      <c r="AA49" s="169"/>
      <c r="AB49" s="169"/>
      <c r="AC49" s="169"/>
      <c r="AE49" s="25"/>
      <c r="AF49" s="25"/>
    </row>
    <row r="50" spans="2:32" s="1" customFormat="1" ht="12.75" x14ac:dyDescent="0.2">
      <c r="B50" s="121"/>
      <c r="D50" s="156" t="s">
        <v>226</v>
      </c>
      <c r="E50" s="156"/>
      <c r="F50" s="141"/>
      <c r="G50" s="141"/>
      <c r="H50" s="142"/>
      <c r="I50" s="142"/>
      <c r="J50" s="139"/>
      <c r="K50" s="139"/>
      <c r="L50" s="139"/>
      <c r="M50" s="157"/>
      <c r="N50" s="157"/>
      <c r="O50" s="157"/>
      <c r="P50" s="139"/>
      <c r="Q50" s="139"/>
      <c r="R50" s="139"/>
      <c r="S50" s="139"/>
      <c r="T50" s="139"/>
      <c r="U50" s="139"/>
      <c r="V50" s="139"/>
      <c r="W50" s="139"/>
      <c r="X50" s="139"/>
      <c r="Y50" s="158" t="s">
        <v>97</v>
      </c>
      <c r="Z50" s="159"/>
      <c r="AA50" s="159"/>
      <c r="AB50" s="159"/>
      <c r="AC50" s="159"/>
      <c r="AE50" s="25"/>
      <c r="AF50" s="25"/>
    </row>
    <row r="51" spans="2:32" s="1" customFormat="1" ht="23.25" customHeight="1" x14ac:dyDescent="0.2">
      <c r="B51" s="121"/>
      <c r="D51" s="160" t="s">
        <v>96</v>
      </c>
      <c r="E51" s="160"/>
      <c r="F51" s="141"/>
      <c r="G51" s="141"/>
      <c r="H51" s="142"/>
      <c r="I51" s="142"/>
      <c r="J51" s="139"/>
      <c r="K51" s="139"/>
      <c r="L51" s="139"/>
      <c r="M51" s="157"/>
      <c r="N51" s="157"/>
      <c r="O51" s="157"/>
      <c r="P51" s="139"/>
      <c r="Q51" s="139"/>
      <c r="R51" s="139"/>
      <c r="S51" s="139"/>
      <c r="T51" s="139"/>
      <c r="U51" s="139"/>
      <c r="V51" s="139"/>
      <c r="W51" s="139"/>
      <c r="X51" s="143"/>
      <c r="Y51" s="174" t="s">
        <v>98</v>
      </c>
      <c r="Z51" s="174"/>
      <c r="AA51" s="174"/>
      <c r="AB51" s="174"/>
      <c r="AC51" s="174"/>
      <c r="AD51" s="74"/>
      <c r="AE51" s="25"/>
      <c r="AF51" s="25"/>
    </row>
    <row r="52" spans="2:32" s="59" customFormat="1" x14ac:dyDescent="0.2">
      <c r="B52" s="122"/>
      <c r="C52" s="60" t="s">
        <v>40</v>
      </c>
      <c r="D52" s="61" t="s">
        <v>53</v>
      </c>
      <c r="E52" s="61"/>
      <c r="F52" s="61"/>
      <c r="H52" s="62"/>
      <c r="I52" s="62"/>
      <c r="J52" s="63"/>
      <c r="K52" s="6"/>
      <c r="L52" s="64"/>
      <c r="M52" s="64"/>
      <c r="N52" s="64"/>
      <c r="O52" s="64"/>
      <c r="P52" s="63"/>
      <c r="Q52" s="6"/>
      <c r="R52" s="64"/>
      <c r="S52" s="64"/>
      <c r="T52" s="64"/>
      <c r="U52" s="64"/>
      <c r="V52" s="64"/>
      <c r="W52" s="63"/>
      <c r="X52" s="6"/>
      <c r="Y52" s="64"/>
      <c r="Z52" s="64"/>
      <c r="AB52" s="13"/>
      <c r="AC52" s="13"/>
      <c r="AD52" s="59" t="s">
        <v>108</v>
      </c>
      <c r="AE52" s="81"/>
      <c r="AF52" s="81"/>
    </row>
    <row r="53" spans="2:32" s="1" customFormat="1" ht="5.25" customHeight="1" x14ac:dyDescent="0.2">
      <c r="B53" s="122"/>
      <c r="C53" s="60"/>
      <c r="H53" s="55"/>
      <c r="I53" s="5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B53" s="14"/>
      <c r="AC53" s="14"/>
      <c r="AE53" s="25"/>
      <c r="AF53" s="25"/>
    </row>
    <row r="54" spans="2:32" s="2" customFormat="1" x14ac:dyDescent="0.2">
      <c r="B54" s="123"/>
      <c r="C54" s="88" t="s">
        <v>1</v>
      </c>
      <c r="D54" s="88"/>
      <c r="E54" s="88"/>
      <c r="F54" s="88"/>
      <c r="G54" s="88"/>
      <c r="H54" s="164" t="s">
        <v>8</v>
      </c>
      <c r="I54" s="166"/>
      <c r="J54" s="161" t="s">
        <v>34</v>
      </c>
      <c r="K54" s="162"/>
      <c r="L54" s="162"/>
      <c r="M54" s="162"/>
      <c r="N54" s="163"/>
      <c r="O54" s="161" t="s">
        <v>54</v>
      </c>
      <c r="P54" s="162"/>
      <c r="Q54" s="162"/>
      <c r="R54" s="162"/>
      <c r="S54" s="163"/>
      <c r="T54" s="161" t="s">
        <v>35</v>
      </c>
      <c r="U54" s="162"/>
      <c r="V54" s="162"/>
      <c r="W54" s="162"/>
      <c r="X54" s="163"/>
      <c r="Y54" s="89" t="s">
        <v>23</v>
      </c>
      <c r="Z54" s="89" t="s">
        <v>23</v>
      </c>
      <c r="AA54" s="164" t="s">
        <v>14</v>
      </c>
      <c r="AB54" s="165"/>
      <c r="AC54" s="166"/>
      <c r="AD54" s="90"/>
      <c r="AE54" s="78"/>
      <c r="AF54" s="78"/>
    </row>
    <row r="55" spans="2:32" s="2" customFormat="1" x14ac:dyDescent="0.2">
      <c r="B55" s="124" t="s">
        <v>151</v>
      </c>
      <c r="C55" s="91" t="s">
        <v>2</v>
      </c>
      <c r="D55" s="91" t="s">
        <v>3</v>
      </c>
      <c r="E55" s="91" t="s">
        <v>4</v>
      </c>
      <c r="F55" s="91" t="s">
        <v>5</v>
      </c>
      <c r="G55" s="91" t="s">
        <v>7</v>
      </c>
      <c r="H55" s="92" t="s">
        <v>9</v>
      </c>
      <c r="I55" s="92" t="s">
        <v>22</v>
      </c>
      <c r="J55" s="161" t="s">
        <v>30</v>
      </c>
      <c r="K55" s="163"/>
      <c r="L55" s="93"/>
      <c r="M55" s="93" t="s">
        <v>12</v>
      </c>
      <c r="N55" s="93"/>
      <c r="O55" s="161" t="s">
        <v>30</v>
      </c>
      <c r="P55" s="163"/>
      <c r="Q55" s="93"/>
      <c r="R55" s="93" t="s">
        <v>12</v>
      </c>
      <c r="S55" s="93" t="s">
        <v>10</v>
      </c>
      <c r="T55" s="161" t="s">
        <v>30</v>
      </c>
      <c r="U55" s="163"/>
      <c r="V55" s="93"/>
      <c r="W55" s="93" t="s">
        <v>12</v>
      </c>
      <c r="X55" s="93" t="s">
        <v>10</v>
      </c>
      <c r="Y55" s="93" t="s">
        <v>24</v>
      </c>
      <c r="Z55" s="93" t="s">
        <v>24</v>
      </c>
      <c r="AA55" s="91" t="s">
        <v>15</v>
      </c>
      <c r="AB55" s="94" t="s">
        <v>17</v>
      </c>
      <c r="AC55" s="94" t="s">
        <v>19</v>
      </c>
      <c r="AD55" s="95" t="s">
        <v>21</v>
      </c>
      <c r="AE55" s="78"/>
      <c r="AF55" s="78"/>
    </row>
    <row r="56" spans="2:32" s="2" customFormat="1" x14ac:dyDescent="0.2">
      <c r="B56" s="124" t="s">
        <v>150</v>
      </c>
      <c r="C56" s="91"/>
      <c r="D56" s="91"/>
      <c r="E56" s="91"/>
      <c r="F56" s="91" t="s">
        <v>28</v>
      </c>
      <c r="G56" s="91" t="s">
        <v>6</v>
      </c>
      <c r="H56" s="92"/>
      <c r="I56" s="92"/>
      <c r="J56" s="93" t="s">
        <v>11</v>
      </c>
      <c r="K56" s="93" t="s">
        <v>29</v>
      </c>
      <c r="L56" s="93" t="s">
        <v>36</v>
      </c>
      <c r="M56" s="93" t="s">
        <v>31</v>
      </c>
      <c r="N56" s="93" t="s">
        <v>10</v>
      </c>
      <c r="O56" s="93" t="s">
        <v>11</v>
      </c>
      <c r="P56" s="93" t="s">
        <v>29</v>
      </c>
      <c r="Q56" s="93" t="s">
        <v>36</v>
      </c>
      <c r="R56" s="93" t="s">
        <v>31</v>
      </c>
      <c r="S56" s="93"/>
      <c r="T56" s="93" t="s">
        <v>11</v>
      </c>
      <c r="U56" s="93" t="s">
        <v>29</v>
      </c>
      <c r="V56" s="93" t="s">
        <v>36</v>
      </c>
      <c r="W56" s="93" t="s">
        <v>31</v>
      </c>
      <c r="X56" s="93"/>
      <c r="Y56" s="93" t="s">
        <v>37</v>
      </c>
      <c r="Z56" s="93" t="s">
        <v>13</v>
      </c>
      <c r="AA56" s="91" t="s">
        <v>16</v>
      </c>
      <c r="AB56" s="94" t="s">
        <v>18</v>
      </c>
      <c r="AC56" s="94" t="s">
        <v>20</v>
      </c>
      <c r="AD56" s="95"/>
      <c r="AE56" s="78"/>
      <c r="AF56" s="78"/>
    </row>
    <row r="57" spans="2:32" s="2" customFormat="1" x14ac:dyDescent="0.2">
      <c r="B57" s="125"/>
      <c r="C57" s="96"/>
      <c r="D57" s="96"/>
      <c r="E57" s="96"/>
      <c r="F57" s="96" t="s">
        <v>38</v>
      </c>
      <c r="G57" s="96"/>
      <c r="H57" s="97"/>
      <c r="I57" s="97"/>
      <c r="J57" s="98"/>
      <c r="K57" s="98"/>
      <c r="L57" s="98"/>
      <c r="M57" s="98" t="s">
        <v>32</v>
      </c>
      <c r="N57" s="98"/>
      <c r="O57" s="98"/>
      <c r="P57" s="98"/>
      <c r="Q57" s="98"/>
      <c r="R57" s="98" t="s">
        <v>32</v>
      </c>
      <c r="S57" s="98"/>
      <c r="T57" s="98"/>
      <c r="U57" s="98"/>
      <c r="V57" s="98"/>
      <c r="W57" s="98" t="s">
        <v>32</v>
      </c>
      <c r="X57" s="98"/>
      <c r="Y57" s="98"/>
      <c r="Z57" s="98"/>
      <c r="AA57" s="96"/>
      <c r="AB57" s="99"/>
      <c r="AC57" s="99"/>
      <c r="AD57" s="100"/>
      <c r="AE57" s="78"/>
      <c r="AF57" s="78"/>
    </row>
    <row r="58" spans="2:32" s="37" customFormat="1" ht="5.25" customHeight="1" x14ac:dyDescent="0.2">
      <c r="B58" s="128"/>
      <c r="C58" s="43"/>
      <c r="D58" s="71"/>
      <c r="E58" s="39"/>
      <c r="F58" s="44"/>
      <c r="G58" s="45"/>
      <c r="H58" s="46"/>
      <c r="I58" s="46"/>
      <c r="J58" s="42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7"/>
      <c r="Z58" s="47"/>
      <c r="AA58" s="41"/>
      <c r="AB58" s="84"/>
      <c r="AC58" s="84"/>
      <c r="AD58" s="48"/>
      <c r="AE58" s="79"/>
      <c r="AF58" s="79"/>
    </row>
    <row r="59" spans="2:32" s="37" customFormat="1" ht="12" x14ac:dyDescent="0.2">
      <c r="B59" s="128"/>
      <c r="C59" s="43"/>
      <c r="D59" s="71"/>
      <c r="E59" s="39"/>
      <c r="F59" s="44"/>
      <c r="G59" s="45"/>
      <c r="H59" s="46"/>
      <c r="I59" s="46"/>
      <c r="J59" s="146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47"/>
      <c r="Z59" s="47"/>
      <c r="AA59" s="41"/>
      <c r="AB59" s="84"/>
      <c r="AC59" s="84"/>
      <c r="AD59" s="48"/>
      <c r="AE59" s="79"/>
      <c r="AF59" s="79"/>
    </row>
    <row r="60" spans="2:32" s="37" customFormat="1" ht="36" x14ac:dyDescent="0.2">
      <c r="B60" s="128" t="s">
        <v>189</v>
      </c>
      <c r="C60" s="43"/>
      <c r="D60" s="132" t="s">
        <v>84</v>
      </c>
      <c r="E60" s="39" t="s">
        <v>80</v>
      </c>
      <c r="F60" s="41" t="s">
        <v>161</v>
      </c>
      <c r="G60" s="45" t="s">
        <v>49</v>
      </c>
      <c r="H60" s="46">
        <v>44362</v>
      </c>
      <c r="I60" s="46">
        <v>44391</v>
      </c>
      <c r="J60" s="146"/>
      <c r="K60" s="147">
        <f>SUM(918946-1262)</f>
        <v>917684</v>
      </c>
      <c r="L60" s="147"/>
      <c r="M60" s="147"/>
      <c r="N60" s="147">
        <f>K60+L60</f>
        <v>917684</v>
      </c>
      <c r="O60" s="147"/>
      <c r="P60" s="147">
        <v>917684</v>
      </c>
      <c r="Q60" s="147"/>
      <c r="R60" s="147"/>
      <c r="S60" s="147">
        <f>SUM(P60:R60)</f>
        <v>917684</v>
      </c>
      <c r="T60" s="147"/>
      <c r="U60" s="147">
        <f>K60-P60</f>
        <v>0</v>
      </c>
      <c r="V60" s="147"/>
      <c r="W60" s="147"/>
      <c r="X60" s="147">
        <f>SUM(U60:W60)</f>
        <v>0</v>
      </c>
      <c r="Y60" s="47">
        <f>(P60/K60)*100</f>
        <v>100</v>
      </c>
      <c r="Z60" s="47">
        <v>100</v>
      </c>
      <c r="AA60" s="41" t="s">
        <v>126</v>
      </c>
      <c r="AB60" s="84" t="s">
        <v>135</v>
      </c>
      <c r="AC60" s="84" t="s">
        <v>135</v>
      </c>
      <c r="AD60" s="48"/>
      <c r="AE60" s="79"/>
      <c r="AF60" s="79"/>
    </row>
    <row r="61" spans="2:32" s="37" customFormat="1" ht="12" x14ac:dyDescent="0.2">
      <c r="B61" s="128"/>
      <c r="C61" s="43"/>
      <c r="D61" s="133"/>
      <c r="E61" s="39"/>
      <c r="F61" s="41"/>
      <c r="G61" s="45"/>
      <c r="H61" s="46"/>
      <c r="I61" s="46"/>
      <c r="J61" s="146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47"/>
      <c r="Z61" s="47"/>
      <c r="AA61" s="41"/>
      <c r="AB61" s="84"/>
      <c r="AC61" s="84"/>
      <c r="AD61" s="48"/>
      <c r="AE61" s="79"/>
      <c r="AF61" s="79"/>
    </row>
    <row r="62" spans="2:32" s="37" customFormat="1" ht="36" x14ac:dyDescent="0.2">
      <c r="B62" s="128" t="s">
        <v>190</v>
      </c>
      <c r="C62" s="43"/>
      <c r="D62" s="132" t="s">
        <v>85</v>
      </c>
      <c r="E62" s="39" t="s">
        <v>51</v>
      </c>
      <c r="F62" s="41" t="s">
        <v>170</v>
      </c>
      <c r="G62" s="45" t="s">
        <v>49</v>
      </c>
      <c r="H62" s="46">
        <v>44351</v>
      </c>
      <c r="I62" s="46">
        <v>44379</v>
      </c>
      <c r="J62" s="146"/>
      <c r="K62" s="147">
        <f>405945-3598</f>
        <v>402347</v>
      </c>
      <c r="L62" s="147"/>
      <c r="M62" s="147"/>
      <c r="N62" s="147">
        <f>K62+L62</f>
        <v>402347</v>
      </c>
      <c r="O62" s="147"/>
      <c r="P62" s="147">
        <v>402347</v>
      </c>
      <c r="Q62" s="147"/>
      <c r="R62" s="147"/>
      <c r="S62" s="147">
        <f>SUM(P62:R62)</f>
        <v>402347</v>
      </c>
      <c r="T62" s="147"/>
      <c r="U62" s="147">
        <f>K62-P62</f>
        <v>0</v>
      </c>
      <c r="V62" s="147"/>
      <c r="W62" s="147"/>
      <c r="X62" s="147">
        <f>SUM(U62:W62)</f>
        <v>0</v>
      </c>
      <c r="Y62" s="47">
        <v>100</v>
      </c>
      <c r="Z62" s="47">
        <v>100</v>
      </c>
      <c r="AA62" s="41" t="s">
        <v>126</v>
      </c>
      <c r="AB62" s="84" t="s">
        <v>134</v>
      </c>
      <c r="AC62" s="84" t="s">
        <v>134</v>
      </c>
      <c r="AD62" s="48"/>
      <c r="AE62" s="79"/>
      <c r="AF62" s="79"/>
    </row>
    <row r="63" spans="2:32" s="37" customFormat="1" ht="12" x14ac:dyDescent="0.2">
      <c r="B63" s="128"/>
      <c r="C63" s="43"/>
      <c r="D63" s="133"/>
      <c r="E63" s="39"/>
      <c r="F63" s="41"/>
      <c r="G63" s="45"/>
      <c r="H63" s="46"/>
      <c r="I63" s="46"/>
      <c r="J63" s="146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47"/>
      <c r="Z63" s="47"/>
      <c r="AA63" s="41"/>
      <c r="AB63" s="84"/>
      <c r="AC63" s="84"/>
      <c r="AD63" s="48"/>
      <c r="AE63" s="79"/>
      <c r="AF63" s="79"/>
    </row>
    <row r="64" spans="2:32" s="37" customFormat="1" ht="34.5" customHeight="1" x14ac:dyDescent="0.2">
      <c r="B64" s="128" t="s">
        <v>191</v>
      </c>
      <c r="C64" s="43"/>
      <c r="D64" s="132" t="s">
        <v>93</v>
      </c>
      <c r="E64" s="39" t="s">
        <v>87</v>
      </c>
      <c r="F64" s="41" t="s">
        <v>218</v>
      </c>
      <c r="G64" s="45" t="s">
        <v>49</v>
      </c>
      <c r="H64" s="46">
        <v>44516</v>
      </c>
      <c r="I64" s="46">
        <v>44561</v>
      </c>
      <c r="J64" s="146"/>
      <c r="K64" s="147">
        <f>1201573-158527</f>
        <v>1043046</v>
      </c>
      <c r="L64" s="147"/>
      <c r="M64" s="147"/>
      <c r="N64" s="147">
        <f>K64</f>
        <v>1043046</v>
      </c>
      <c r="O64" s="147"/>
      <c r="P64" s="147">
        <v>1043045.78</v>
      </c>
      <c r="Q64" s="147"/>
      <c r="R64" s="147"/>
      <c r="S64" s="147">
        <v>1043045.78</v>
      </c>
      <c r="T64" s="147"/>
      <c r="U64" s="147">
        <f>K64-S64</f>
        <v>0.21999999997206032</v>
      </c>
      <c r="V64" s="147"/>
      <c r="W64" s="147"/>
      <c r="X64" s="147">
        <f>U64</f>
        <v>0.21999999997206032</v>
      </c>
      <c r="Y64" s="47">
        <v>100</v>
      </c>
      <c r="Z64" s="47">
        <v>100</v>
      </c>
      <c r="AA64" s="41" t="s">
        <v>126</v>
      </c>
      <c r="AB64" s="84" t="s">
        <v>114</v>
      </c>
      <c r="AC64" s="84" t="s">
        <v>216</v>
      </c>
      <c r="AD64" s="48"/>
      <c r="AE64" s="79"/>
      <c r="AF64" s="79"/>
    </row>
    <row r="65" spans="2:32" s="37" customFormat="1" ht="12" x14ac:dyDescent="0.2">
      <c r="B65" s="128"/>
      <c r="C65" s="43"/>
      <c r="D65" s="133"/>
      <c r="E65" s="39"/>
      <c r="F65" s="41"/>
      <c r="G65" s="45"/>
      <c r="H65" s="46"/>
      <c r="I65" s="46"/>
      <c r="J65" s="146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47"/>
      <c r="Z65" s="47"/>
      <c r="AA65" s="41"/>
      <c r="AB65" s="84"/>
      <c r="AC65" s="84"/>
      <c r="AD65" s="48"/>
      <c r="AE65" s="79"/>
      <c r="AF65" s="79"/>
    </row>
    <row r="66" spans="2:32" s="37" customFormat="1" ht="35.25" customHeight="1" x14ac:dyDescent="0.2">
      <c r="B66" s="128" t="s">
        <v>192</v>
      </c>
      <c r="C66" s="43"/>
      <c r="D66" s="132" t="s">
        <v>94</v>
      </c>
      <c r="E66" s="39" t="s">
        <v>87</v>
      </c>
      <c r="F66" s="41" t="s">
        <v>219</v>
      </c>
      <c r="G66" s="45" t="s">
        <v>49</v>
      </c>
      <c r="H66" s="46">
        <v>44516</v>
      </c>
      <c r="I66" s="46">
        <v>44561</v>
      </c>
      <c r="J66" s="146"/>
      <c r="K66" s="147">
        <f>1138430+342861</f>
        <v>1481291</v>
      </c>
      <c r="L66" s="147"/>
      <c r="M66" s="147"/>
      <c r="N66" s="147">
        <f>K66</f>
        <v>1481291</v>
      </c>
      <c r="O66" s="147"/>
      <c r="P66" s="147">
        <v>1481290.5</v>
      </c>
      <c r="Q66" s="147"/>
      <c r="R66" s="147"/>
      <c r="S66" s="147">
        <v>1481290.5</v>
      </c>
      <c r="T66" s="147"/>
      <c r="U66" s="147">
        <v>0</v>
      </c>
      <c r="V66" s="147"/>
      <c r="W66" s="147"/>
      <c r="X66" s="147">
        <v>0</v>
      </c>
      <c r="Y66" s="47">
        <v>100</v>
      </c>
      <c r="Z66" s="47">
        <v>100</v>
      </c>
      <c r="AA66" s="41" t="s">
        <v>126</v>
      </c>
      <c r="AB66" s="84" t="s">
        <v>115</v>
      </c>
      <c r="AC66" s="84" t="s">
        <v>217</v>
      </c>
      <c r="AD66" s="155" t="s">
        <v>152</v>
      </c>
      <c r="AE66" s="79"/>
      <c r="AF66" s="79"/>
    </row>
    <row r="67" spans="2:32" s="37" customFormat="1" ht="12" x14ac:dyDescent="0.2">
      <c r="B67" s="128"/>
      <c r="C67" s="43"/>
      <c r="D67" s="133"/>
      <c r="E67" s="39"/>
      <c r="F67" s="41"/>
      <c r="G67" s="45"/>
      <c r="H67" s="46"/>
      <c r="I67" s="46"/>
      <c r="J67" s="146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47"/>
      <c r="Z67" s="47"/>
      <c r="AA67" s="41"/>
      <c r="AB67" s="84"/>
      <c r="AC67" s="84"/>
      <c r="AD67" s="155"/>
      <c r="AE67" s="79"/>
      <c r="AF67" s="79"/>
    </row>
    <row r="68" spans="2:32" s="37" customFormat="1" ht="35.25" customHeight="1" x14ac:dyDescent="0.2">
      <c r="B68" s="128" t="s">
        <v>193</v>
      </c>
      <c r="C68" s="43"/>
      <c r="D68" s="132" t="s">
        <v>95</v>
      </c>
      <c r="E68" s="39" t="s">
        <v>87</v>
      </c>
      <c r="F68" s="41" t="s">
        <v>220</v>
      </c>
      <c r="G68" s="45" t="s">
        <v>49</v>
      </c>
      <c r="H68" s="46">
        <v>44516</v>
      </c>
      <c r="I68" s="46">
        <v>44561</v>
      </c>
      <c r="J68" s="146"/>
      <c r="K68" s="147">
        <f>941745-328507</f>
        <v>613238</v>
      </c>
      <c r="L68" s="147"/>
      <c r="M68" s="147"/>
      <c r="N68" s="147">
        <f>K68</f>
        <v>613238</v>
      </c>
      <c r="O68" s="147"/>
      <c r="P68" s="147">
        <v>613237.67000000004</v>
      </c>
      <c r="Q68" s="147"/>
      <c r="R68" s="147"/>
      <c r="S68" s="147">
        <v>613237.67000000004</v>
      </c>
      <c r="T68" s="147"/>
      <c r="U68" s="147">
        <v>0</v>
      </c>
      <c r="V68" s="147"/>
      <c r="W68" s="147"/>
      <c r="X68" s="147">
        <v>0</v>
      </c>
      <c r="Y68" s="47">
        <v>100</v>
      </c>
      <c r="Z68" s="47">
        <v>100</v>
      </c>
      <c r="AA68" s="41" t="s">
        <v>126</v>
      </c>
      <c r="AB68" s="84" t="s">
        <v>116</v>
      </c>
      <c r="AC68" s="84" t="s">
        <v>215</v>
      </c>
      <c r="AD68" s="48"/>
      <c r="AE68" s="79"/>
      <c r="AF68" s="79"/>
    </row>
    <row r="69" spans="2:32" s="37" customFormat="1" ht="12" x14ac:dyDescent="0.2">
      <c r="B69" s="128"/>
      <c r="C69" s="43"/>
      <c r="D69" s="133"/>
      <c r="E69" s="39"/>
      <c r="F69" s="41"/>
      <c r="G69" s="45"/>
      <c r="H69" s="46"/>
      <c r="I69" s="46"/>
      <c r="J69" s="146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47"/>
      <c r="Z69" s="47"/>
      <c r="AA69" s="41"/>
      <c r="AB69" s="84"/>
      <c r="AC69" s="84"/>
      <c r="AD69" s="48"/>
      <c r="AE69" s="79"/>
      <c r="AF69" s="79"/>
    </row>
    <row r="70" spans="2:32" s="37" customFormat="1" ht="12" x14ac:dyDescent="0.2">
      <c r="B70" s="128"/>
      <c r="C70" s="43"/>
      <c r="D70" s="133"/>
      <c r="E70" s="39"/>
      <c r="F70" s="41"/>
      <c r="G70" s="45"/>
      <c r="H70" s="46"/>
      <c r="I70" s="46"/>
      <c r="J70" s="146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47"/>
      <c r="Z70" s="47"/>
      <c r="AA70" s="41"/>
      <c r="AB70" s="84"/>
      <c r="AC70" s="84"/>
      <c r="AD70" s="48"/>
      <c r="AE70" s="79"/>
      <c r="AF70" s="79"/>
    </row>
    <row r="71" spans="2:32" s="37" customFormat="1" ht="12" x14ac:dyDescent="0.2">
      <c r="B71" s="128"/>
      <c r="C71" s="43"/>
      <c r="D71" s="133"/>
      <c r="E71" s="39"/>
      <c r="F71" s="41"/>
      <c r="G71" s="45"/>
      <c r="H71" s="46"/>
      <c r="I71" s="46"/>
      <c r="J71" s="146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47"/>
      <c r="Z71" s="47"/>
      <c r="AA71" s="41"/>
      <c r="AB71" s="84"/>
      <c r="AC71" s="84"/>
      <c r="AD71" s="48"/>
      <c r="AE71" s="79"/>
      <c r="AF71" s="79"/>
    </row>
    <row r="72" spans="2:32" s="37" customFormat="1" ht="12" x14ac:dyDescent="0.2">
      <c r="B72" s="128"/>
      <c r="C72" s="43"/>
      <c r="D72" s="133"/>
      <c r="E72" s="39"/>
      <c r="F72" s="41"/>
      <c r="G72" s="45"/>
      <c r="H72" s="46"/>
      <c r="I72" s="46"/>
      <c r="J72" s="146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47"/>
      <c r="Z72" s="47"/>
      <c r="AA72" s="41"/>
      <c r="AB72" s="84"/>
      <c r="AC72" s="84"/>
      <c r="AD72" s="48"/>
      <c r="AE72" s="79"/>
      <c r="AF72" s="79"/>
    </row>
    <row r="73" spans="2:32" s="37" customFormat="1" ht="12" x14ac:dyDescent="0.2">
      <c r="B73" s="127"/>
      <c r="C73" s="101"/>
      <c r="D73" s="134" t="s">
        <v>144</v>
      </c>
      <c r="E73" s="113"/>
      <c r="F73" s="115"/>
      <c r="G73" s="105"/>
      <c r="H73" s="106"/>
      <c r="I73" s="106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09"/>
      <c r="Z73" s="109"/>
      <c r="AA73" s="110"/>
      <c r="AB73" s="111"/>
      <c r="AC73" s="115"/>
      <c r="AD73" s="116"/>
      <c r="AE73" s="79"/>
      <c r="AF73" s="79"/>
    </row>
    <row r="74" spans="2:32" s="37" customFormat="1" ht="33.75" x14ac:dyDescent="0.2">
      <c r="B74" s="128" t="s">
        <v>194</v>
      </c>
      <c r="C74" s="43"/>
      <c r="D74" s="132" t="s">
        <v>70</v>
      </c>
      <c r="E74" s="39" t="s">
        <v>71</v>
      </c>
      <c r="F74" s="41" t="s">
        <v>171</v>
      </c>
      <c r="G74" s="45" t="s">
        <v>49</v>
      </c>
      <c r="H74" s="46">
        <v>44412</v>
      </c>
      <c r="I74" s="46">
        <v>44441</v>
      </c>
      <c r="J74" s="146"/>
      <c r="K74" s="147">
        <f>976421-233885</f>
        <v>742536</v>
      </c>
      <c r="L74" s="147"/>
      <c r="M74" s="147"/>
      <c r="N74" s="147">
        <f>K74+L74</f>
        <v>742536</v>
      </c>
      <c r="O74" s="147"/>
      <c r="P74" s="147">
        <v>742536</v>
      </c>
      <c r="Q74" s="147"/>
      <c r="R74" s="147"/>
      <c r="S74" s="147">
        <f>SUM(P74:R74)</f>
        <v>742536</v>
      </c>
      <c r="T74" s="147"/>
      <c r="U74" s="147">
        <f>K74-P74</f>
        <v>0</v>
      </c>
      <c r="V74" s="147"/>
      <c r="W74" s="147"/>
      <c r="X74" s="147">
        <f>SUM(U74:W74)</f>
        <v>0</v>
      </c>
      <c r="Y74" s="47">
        <f>(P74/K74)*100</f>
        <v>100</v>
      </c>
      <c r="Z74" s="47">
        <v>100</v>
      </c>
      <c r="AA74" s="41" t="s">
        <v>126</v>
      </c>
      <c r="AB74" s="84" t="s">
        <v>133</v>
      </c>
      <c r="AC74" s="84" t="s">
        <v>133</v>
      </c>
      <c r="AD74" s="48"/>
      <c r="AE74" s="79"/>
      <c r="AF74" s="79"/>
    </row>
    <row r="75" spans="2:32" s="37" customFormat="1" ht="12" x14ac:dyDescent="0.2">
      <c r="B75" s="128"/>
      <c r="C75" s="43"/>
      <c r="D75" s="132"/>
      <c r="E75" s="39"/>
      <c r="F75" s="41"/>
      <c r="G75" s="45"/>
      <c r="H75" s="46"/>
      <c r="I75" s="46"/>
      <c r="J75" s="146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47"/>
      <c r="Z75" s="47"/>
      <c r="AA75" s="41"/>
      <c r="AB75" s="84"/>
      <c r="AC75" s="84"/>
      <c r="AD75" s="48"/>
      <c r="AE75" s="79"/>
      <c r="AF75" s="79"/>
    </row>
    <row r="76" spans="2:32" s="37" customFormat="1" ht="36" customHeight="1" x14ac:dyDescent="0.2">
      <c r="B76" s="128" t="s">
        <v>195</v>
      </c>
      <c r="C76" s="43"/>
      <c r="D76" s="132" t="s">
        <v>105</v>
      </c>
      <c r="E76" s="39" t="s">
        <v>106</v>
      </c>
      <c r="F76" s="41" t="s">
        <v>162</v>
      </c>
      <c r="G76" s="45" t="s">
        <v>49</v>
      </c>
      <c r="H76" s="46">
        <v>44412</v>
      </c>
      <c r="I76" s="46">
        <v>44441</v>
      </c>
      <c r="J76" s="146"/>
      <c r="K76" s="147">
        <f>895779-294635</f>
        <v>601144</v>
      </c>
      <c r="L76" s="147"/>
      <c r="M76" s="147"/>
      <c r="N76" s="147">
        <f>K76+L76</f>
        <v>601144</v>
      </c>
      <c r="O76" s="147"/>
      <c r="P76" s="147">
        <v>601144</v>
      </c>
      <c r="Q76" s="147"/>
      <c r="R76" s="147"/>
      <c r="S76" s="147">
        <f>SUM(P76:R76)</f>
        <v>601144</v>
      </c>
      <c r="T76" s="147"/>
      <c r="U76" s="147">
        <f>K76-P76</f>
        <v>0</v>
      </c>
      <c r="V76" s="147"/>
      <c r="W76" s="147"/>
      <c r="X76" s="147">
        <f>SUM(U76:W76)</f>
        <v>0</v>
      </c>
      <c r="Y76" s="47">
        <f>(P76/K76)*100</f>
        <v>100</v>
      </c>
      <c r="Z76" s="47">
        <v>100</v>
      </c>
      <c r="AA76" s="41" t="s">
        <v>126</v>
      </c>
      <c r="AB76" s="84" t="s">
        <v>117</v>
      </c>
      <c r="AC76" s="84" t="s">
        <v>117</v>
      </c>
      <c r="AD76" s="48"/>
      <c r="AE76" s="79"/>
      <c r="AF76" s="79"/>
    </row>
    <row r="77" spans="2:32" s="37" customFormat="1" ht="12" x14ac:dyDescent="0.2">
      <c r="B77" s="128"/>
      <c r="C77" s="43"/>
      <c r="D77" s="132"/>
      <c r="E77" s="39"/>
      <c r="F77" s="41"/>
      <c r="G77" s="45"/>
      <c r="H77" s="46"/>
      <c r="I77" s="46"/>
      <c r="J77" s="146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47"/>
      <c r="Z77" s="47"/>
      <c r="AA77" s="41"/>
      <c r="AB77" s="84"/>
      <c r="AC77" s="84"/>
      <c r="AD77" s="48"/>
      <c r="AE77" s="79"/>
      <c r="AF77" s="79"/>
    </row>
    <row r="78" spans="2:32" s="37" customFormat="1" ht="12" x14ac:dyDescent="0.2">
      <c r="B78" s="126"/>
      <c r="C78" s="101"/>
      <c r="D78" s="134" t="s">
        <v>78</v>
      </c>
      <c r="E78" s="103"/>
      <c r="F78" s="110"/>
      <c r="G78" s="105"/>
      <c r="H78" s="106"/>
      <c r="I78" s="106"/>
      <c r="J78" s="145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09"/>
      <c r="Z78" s="109"/>
      <c r="AA78" s="110"/>
      <c r="AB78" s="111"/>
      <c r="AC78" s="111"/>
      <c r="AD78" s="112"/>
      <c r="AE78" s="79"/>
      <c r="AF78" s="79"/>
    </row>
    <row r="79" spans="2:32" s="37" customFormat="1" ht="33.75" x14ac:dyDescent="0.2">
      <c r="B79" s="128" t="s">
        <v>196</v>
      </c>
      <c r="C79" s="43"/>
      <c r="D79" s="132" t="s">
        <v>72</v>
      </c>
      <c r="E79" s="39" t="s">
        <v>73</v>
      </c>
      <c r="F79" s="41" t="s">
        <v>172</v>
      </c>
      <c r="G79" s="45" t="s">
        <v>49</v>
      </c>
      <c r="H79" s="46">
        <v>44382</v>
      </c>
      <c r="I79" s="46">
        <v>44426</v>
      </c>
      <c r="J79" s="146"/>
      <c r="K79" s="147">
        <f>627644-2107</f>
        <v>625537</v>
      </c>
      <c r="L79" s="147"/>
      <c r="M79" s="147"/>
      <c r="N79" s="147">
        <f>K79+L79</f>
        <v>625537</v>
      </c>
      <c r="O79" s="147"/>
      <c r="P79" s="147">
        <v>625537</v>
      </c>
      <c r="Q79" s="147"/>
      <c r="R79" s="147"/>
      <c r="S79" s="147">
        <f>SUM(P79:R79)</f>
        <v>625537</v>
      </c>
      <c r="T79" s="147"/>
      <c r="U79" s="147">
        <f>K79-P79</f>
        <v>0</v>
      </c>
      <c r="V79" s="147"/>
      <c r="W79" s="147"/>
      <c r="X79" s="147">
        <f>SUM(U79:W79)</f>
        <v>0</v>
      </c>
      <c r="Y79" s="47">
        <f>(P79/K79)*100</f>
        <v>100</v>
      </c>
      <c r="Z79" s="47">
        <v>100</v>
      </c>
      <c r="AA79" s="41" t="s">
        <v>126</v>
      </c>
      <c r="AB79" s="84" t="s">
        <v>132</v>
      </c>
      <c r="AC79" s="84" t="s">
        <v>132</v>
      </c>
      <c r="AD79" s="48"/>
      <c r="AE79" s="79"/>
      <c r="AF79" s="79"/>
    </row>
    <row r="80" spans="2:32" s="37" customFormat="1" ht="12" x14ac:dyDescent="0.2">
      <c r="B80" s="128"/>
      <c r="C80" s="43"/>
      <c r="D80" s="132"/>
      <c r="E80" s="39"/>
      <c r="F80" s="41"/>
      <c r="G80" s="45"/>
      <c r="H80" s="46"/>
      <c r="I80" s="46"/>
      <c r="J80" s="146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47"/>
      <c r="Z80" s="47"/>
      <c r="AA80" s="41"/>
      <c r="AB80" s="84"/>
      <c r="AC80" s="84"/>
      <c r="AD80" s="48"/>
      <c r="AE80" s="79"/>
      <c r="AF80" s="79"/>
    </row>
    <row r="81" spans="2:32" s="37" customFormat="1" ht="36" x14ac:dyDescent="0.2">
      <c r="B81" s="128" t="s">
        <v>197</v>
      </c>
      <c r="C81" s="43"/>
      <c r="D81" s="132" t="s">
        <v>74</v>
      </c>
      <c r="E81" s="39" t="s">
        <v>75</v>
      </c>
      <c r="F81" s="41" t="s">
        <v>173</v>
      </c>
      <c r="G81" s="45" t="s">
        <v>49</v>
      </c>
      <c r="H81" s="46">
        <v>44340</v>
      </c>
      <c r="I81" s="46">
        <v>44399</v>
      </c>
      <c r="J81" s="146"/>
      <c r="K81" s="147">
        <f>1369112-3674</f>
        <v>1365438</v>
      </c>
      <c r="L81" s="147"/>
      <c r="M81" s="147"/>
      <c r="N81" s="147">
        <f>K81+L81</f>
        <v>1365438</v>
      </c>
      <c r="O81" s="147"/>
      <c r="P81" s="147">
        <v>1365438</v>
      </c>
      <c r="Q81" s="147"/>
      <c r="R81" s="147"/>
      <c r="S81" s="147">
        <f>SUM(P81:R81)</f>
        <v>1365438</v>
      </c>
      <c r="T81" s="147"/>
      <c r="U81" s="147">
        <f>K81-P81</f>
        <v>0</v>
      </c>
      <c r="V81" s="147"/>
      <c r="W81" s="147"/>
      <c r="X81" s="147">
        <f>SUM(U81:W81)</f>
        <v>0</v>
      </c>
      <c r="Y81" s="47">
        <f>(P81/K81)*100</f>
        <v>100</v>
      </c>
      <c r="Z81" s="47">
        <v>100</v>
      </c>
      <c r="AA81" s="41" t="s">
        <v>126</v>
      </c>
      <c r="AB81" s="84" t="s">
        <v>131</v>
      </c>
      <c r="AC81" s="84" t="s">
        <v>131</v>
      </c>
      <c r="AD81" s="48"/>
      <c r="AE81" s="79"/>
      <c r="AF81" s="79"/>
    </row>
    <row r="82" spans="2:32" s="37" customFormat="1" ht="12" x14ac:dyDescent="0.2">
      <c r="B82" s="128"/>
      <c r="C82" s="43"/>
      <c r="D82" s="38"/>
      <c r="E82" s="39"/>
      <c r="F82" s="41"/>
      <c r="G82" s="45"/>
      <c r="H82" s="46"/>
      <c r="I82" s="46"/>
      <c r="J82" s="146"/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47"/>
      <c r="Z82" s="47"/>
      <c r="AA82" s="41"/>
      <c r="AB82" s="84"/>
      <c r="AC82" s="84"/>
      <c r="AD82" s="48"/>
      <c r="AE82" s="79"/>
      <c r="AF82" s="79"/>
    </row>
    <row r="83" spans="2:32" s="37" customFormat="1" ht="12" x14ac:dyDescent="0.2">
      <c r="B83" s="128"/>
      <c r="C83" s="43"/>
      <c r="D83" s="38"/>
      <c r="E83" s="39"/>
      <c r="F83" s="41"/>
      <c r="G83" s="45"/>
      <c r="H83" s="46"/>
      <c r="I83" s="46"/>
      <c r="J83" s="146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47"/>
      <c r="Z83" s="47"/>
      <c r="AA83" s="41"/>
      <c r="AB83" s="84"/>
      <c r="AC83" s="84"/>
      <c r="AD83" s="48"/>
      <c r="AE83" s="79"/>
      <c r="AF83" s="79"/>
    </row>
    <row r="84" spans="2:32" s="37" customFormat="1" ht="12" x14ac:dyDescent="0.2">
      <c r="B84" s="128"/>
      <c r="C84" s="43"/>
      <c r="D84" s="38"/>
      <c r="E84" s="39"/>
      <c r="F84" s="41"/>
      <c r="G84" s="45"/>
      <c r="H84" s="46"/>
      <c r="I84" s="46"/>
      <c r="J84" s="146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47"/>
      <c r="Z84" s="47"/>
      <c r="AA84" s="41"/>
      <c r="AB84" s="84"/>
      <c r="AC84" s="84"/>
      <c r="AD84" s="48"/>
      <c r="AE84" s="79"/>
      <c r="AF84" s="79"/>
    </row>
    <row r="85" spans="2:32" s="37" customFormat="1" ht="12" x14ac:dyDescent="0.2">
      <c r="B85" s="128"/>
      <c r="C85" s="43"/>
      <c r="D85" s="38"/>
      <c r="E85" s="39"/>
      <c r="F85" s="41"/>
      <c r="G85" s="45"/>
      <c r="H85" s="46"/>
      <c r="I85" s="46"/>
      <c r="J85" s="146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47"/>
      <c r="Z85" s="47"/>
      <c r="AA85" s="41"/>
      <c r="AB85" s="84"/>
      <c r="AC85" s="84"/>
      <c r="AD85" s="48"/>
      <c r="AE85" s="79"/>
      <c r="AF85" s="79"/>
    </row>
    <row r="86" spans="2:32" s="37" customFormat="1" ht="96.75" customHeight="1" x14ac:dyDescent="0.2">
      <c r="B86" s="128"/>
      <c r="C86" s="43"/>
      <c r="D86" s="38"/>
      <c r="E86" s="39"/>
      <c r="F86" s="41"/>
      <c r="G86" s="45"/>
      <c r="H86" s="46"/>
      <c r="I86" s="46"/>
      <c r="J86" s="146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47"/>
      <c r="Z86" s="47"/>
      <c r="AA86" s="41"/>
      <c r="AB86" s="84"/>
      <c r="AC86" s="84"/>
      <c r="AD86" s="48"/>
      <c r="AE86" s="79"/>
      <c r="AF86" s="79"/>
    </row>
    <row r="87" spans="2:32" s="37" customFormat="1" ht="49.5" customHeight="1" x14ac:dyDescent="0.2">
      <c r="B87" s="128"/>
      <c r="C87" s="43"/>
      <c r="D87" s="38"/>
      <c r="E87" s="39"/>
      <c r="F87" s="44"/>
      <c r="G87" s="45"/>
      <c r="H87" s="46"/>
      <c r="I87" s="46"/>
      <c r="J87" s="146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47"/>
      <c r="Z87" s="47"/>
      <c r="AA87" s="41"/>
      <c r="AB87" s="84"/>
      <c r="AC87" s="84"/>
      <c r="AD87" s="48"/>
      <c r="AE87" s="79"/>
      <c r="AF87" s="79"/>
    </row>
    <row r="88" spans="2:32" s="37" customFormat="1" ht="12" x14ac:dyDescent="0.2">
      <c r="B88" s="128"/>
      <c r="C88" s="43"/>
      <c r="D88" s="38"/>
      <c r="E88" s="39"/>
      <c r="F88" s="44"/>
      <c r="G88" s="45"/>
      <c r="H88" s="46"/>
      <c r="I88" s="46"/>
      <c r="J88" s="146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47"/>
      <c r="Z88" s="47"/>
      <c r="AA88" s="41"/>
      <c r="AB88" s="84"/>
      <c r="AC88" s="84"/>
      <c r="AD88" s="48"/>
      <c r="AE88" s="79"/>
      <c r="AF88" s="79"/>
    </row>
    <row r="89" spans="2:32" s="37" customFormat="1" ht="18.75" customHeight="1" x14ac:dyDescent="0.2">
      <c r="B89" s="129"/>
      <c r="C89" s="49"/>
      <c r="D89" s="50"/>
      <c r="E89" s="65"/>
      <c r="F89" s="66"/>
      <c r="G89" s="51"/>
      <c r="H89" s="52"/>
      <c r="I89" s="52"/>
      <c r="J89" s="148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53"/>
      <c r="Z89" s="53"/>
      <c r="AA89" s="54"/>
      <c r="AB89" s="85"/>
      <c r="AC89" s="85"/>
      <c r="AD89" s="67"/>
      <c r="AE89" s="79"/>
      <c r="AF89" s="79"/>
    </row>
    <row r="90" spans="2:32" s="1" customFormat="1" ht="12" x14ac:dyDescent="0.2">
      <c r="B90" s="121"/>
      <c r="H90" s="55"/>
      <c r="I90" s="56" t="s">
        <v>25</v>
      </c>
      <c r="J90" s="150"/>
      <c r="K90" s="144">
        <f>SUM(K58:K89)</f>
        <v>7792261</v>
      </c>
      <c r="L90" s="144"/>
      <c r="M90" s="144"/>
      <c r="N90" s="144">
        <f>SUM(N58:N89)</f>
        <v>7792261</v>
      </c>
      <c r="O90" s="144"/>
      <c r="P90" s="144">
        <f>SUM(P58:P89)</f>
        <v>7792259.9500000002</v>
      </c>
      <c r="Q90" s="144"/>
      <c r="R90" s="144"/>
      <c r="S90" s="144">
        <f>SUM(S58:S89)</f>
        <v>7792259.9500000002</v>
      </c>
      <c r="T90" s="144"/>
      <c r="U90" s="144">
        <f>SUM(U58:U89)</f>
        <v>0.21999999997206032</v>
      </c>
      <c r="V90" s="144"/>
      <c r="W90" s="144"/>
      <c r="X90" s="144">
        <f>SUM(X58:X89)</f>
        <v>0.21999999997206032</v>
      </c>
      <c r="Y90" s="22"/>
      <c r="Z90" s="22"/>
      <c r="AB90" s="14"/>
      <c r="AC90" s="14"/>
      <c r="AE90" s="25"/>
      <c r="AF90" s="25"/>
    </row>
    <row r="91" spans="2:32" s="1" customFormat="1" ht="12" x14ac:dyDescent="0.2">
      <c r="B91" s="121"/>
      <c r="H91" s="55"/>
      <c r="I91" s="56" t="s">
        <v>26</v>
      </c>
      <c r="J91" s="151"/>
      <c r="K91" s="152">
        <f>+K45+K90</f>
        <v>26718572</v>
      </c>
      <c r="L91" s="152"/>
      <c r="M91" s="152"/>
      <c r="N91" s="152">
        <f>+N45+N90</f>
        <v>26718572</v>
      </c>
      <c r="O91" s="152"/>
      <c r="P91" s="152">
        <f>+P45+P90</f>
        <v>26718570.949999999</v>
      </c>
      <c r="Q91" s="152"/>
      <c r="R91" s="152"/>
      <c r="S91" s="152">
        <f>+S45+S90</f>
        <v>26718570.949999999</v>
      </c>
      <c r="T91" s="152"/>
      <c r="U91" s="152">
        <v>0</v>
      </c>
      <c r="V91" s="152"/>
      <c r="W91" s="152"/>
      <c r="X91" s="152">
        <v>0</v>
      </c>
      <c r="Y91" s="23"/>
      <c r="Z91" s="23"/>
      <c r="AB91" s="14"/>
      <c r="AC91" s="14"/>
      <c r="AE91" s="25"/>
      <c r="AF91" s="25"/>
    </row>
    <row r="92" spans="2:32" s="1" customFormat="1" ht="12" x14ac:dyDescent="0.2">
      <c r="B92" s="121"/>
      <c r="H92" s="55"/>
      <c r="I92" s="56" t="s">
        <v>27</v>
      </c>
      <c r="J92" s="151"/>
      <c r="K92" s="152">
        <f>K91</f>
        <v>26718572</v>
      </c>
      <c r="L92" s="152"/>
      <c r="M92" s="152"/>
      <c r="N92" s="152">
        <f>N91</f>
        <v>26718572</v>
      </c>
      <c r="O92" s="152"/>
      <c r="P92" s="152">
        <f>P91</f>
        <v>26718570.949999999</v>
      </c>
      <c r="Q92" s="152"/>
      <c r="R92" s="152"/>
      <c r="S92" s="152">
        <f>S91</f>
        <v>26718570.949999999</v>
      </c>
      <c r="T92" s="152"/>
      <c r="U92" s="152">
        <v>0</v>
      </c>
      <c r="V92" s="152"/>
      <c r="W92" s="152"/>
      <c r="X92" s="152">
        <v>0</v>
      </c>
      <c r="Y92" s="23"/>
      <c r="Z92" s="23"/>
      <c r="AB92" s="14"/>
      <c r="AC92" s="14"/>
      <c r="AE92" s="25"/>
      <c r="AF92" s="25"/>
    </row>
    <row r="93" spans="2:32" s="1" customFormat="1" x14ac:dyDescent="0.2">
      <c r="B93" s="121"/>
      <c r="H93" s="55"/>
      <c r="I93" s="5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B93" s="14"/>
      <c r="AC93" s="14"/>
      <c r="AE93" s="25"/>
      <c r="AF93" s="25"/>
    </row>
    <row r="94" spans="2:32" s="1" customFormat="1" ht="38.25" customHeight="1" thickBot="1" x14ac:dyDescent="0.25">
      <c r="B94" s="121"/>
      <c r="D94" s="25"/>
      <c r="H94" s="55"/>
      <c r="I94" s="5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169"/>
      <c r="Z94" s="169"/>
      <c r="AA94" s="169"/>
      <c r="AB94" s="169"/>
      <c r="AC94" s="169"/>
      <c r="AE94" s="25"/>
      <c r="AF94" s="25"/>
    </row>
    <row r="95" spans="2:32" s="1" customFormat="1" ht="12.75" x14ac:dyDescent="0.2">
      <c r="B95" s="121"/>
      <c r="D95" s="156" t="s">
        <v>226</v>
      </c>
      <c r="E95" s="156"/>
      <c r="F95" s="141"/>
      <c r="G95" s="141"/>
      <c r="H95" s="142"/>
      <c r="I95" s="142"/>
      <c r="J95" s="139"/>
      <c r="K95" s="139"/>
      <c r="L95" s="139"/>
      <c r="M95" s="157"/>
      <c r="N95" s="157"/>
      <c r="O95" s="157"/>
      <c r="P95" s="139"/>
      <c r="Q95" s="139"/>
      <c r="R95" s="139"/>
      <c r="S95" s="139"/>
      <c r="T95" s="139"/>
      <c r="U95" s="139"/>
      <c r="V95" s="139"/>
      <c r="W95" s="139"/>
      <c r="X95" s="139"/>
      <c r="Y95" s="158" t="s">
        <v>97</v>
      </c>
      <c r="Z95" s="159"/>
      <c r="AA95" s="159"/>
      <c r="AB95" s="159"/>
      <c r="AC95" s="159"/>
      <c r="AE95" s="25"/>
      <c r="AF95" s="25"/>
    </row>
    <row r="96" spans="2:32" s="1" customFormat="1" ht="23.25" customHeight="1" x14ac:dyDescent="0.2">
      <c r="B96" s="121"/>
      <c r="D96" s="160" t="s">
        <v>96</v>
      </c>
      <c r="E96" s="160"/>
      <c r="F96" s="141"/>
      <c r="G96" s="141"/>
      <c r="H96" s="142"/>
      <c r="I96" s="142"/>
      <c r="J96" s="139"/>
      <c r="K96" s="139"/>
      <c r="L96" s="139"/>
      <c r="M96" s="157"/>
      <c r="N96" s="157"/>
      <c r="O96" s="157"/>
      <c r="P96" s="139"/>
      <c r="Q96" s="139"/>
      <c r="R96" s="139"/>
      <c r="S96" s="139"/>
      <c r="T96" s="139"/>
      <c r="U96" s="139"/>
      <c r="V96" s="139"/>
      <c r="W96" s="139"/>
      <c r="X96" s="143"/>
      <c r="Y96" s="174" t="s">
        <v>98</v>
      </c>
      <c r="Z96" s="174"/>
      <c r="AA96" s="174"/>
      <c r="AB96" s="174"/>
      <c r="AC96" s="174"/>
      <c r="AD96" s="74"/>
      <c r="AE96" s="25"/>
      <c r="AF96" s="25"/>
    </row>
    <row r="97" spans="2:32" s="59" customFormat="1" x14ac:dyDescent="0.2">
      <c r="B97" s="122"/>
      <c r="C97" s="60" t="s">
        <v>40</v>
      </c>
      <c r="D97" s="61" t="s">
        <v>67</v>
      </c>
      <c r="E97" s="61"/>
      <c r="F97" s="61"/>
      <c r="H97" s="62"/>
      <c r="I97" s="62"/>
      <c r="J97" s="63"/>
      <c r="K97" s="6"/>
      <c r="L97" s="64"/>
      <c r="M97" s="64"/>
      <c r="N97" s="64"/>
      <c r="O97" s="64"/>
      <c r="P97" s="63"/>
      <c r="Q97" s="6"/>
      <c r="R97" s="64"/>
      <c r="S97" s="64"/>
      <c r="T97" s="64"/>
      <c r="U97" s="64"/>
      <c r="V97" s="64"/>
      <c r="W97" s="63"/>
      <c r="X97" s="6"/>
      <c r="Y97" s="64"/>
      <c r="Z97" s="64"/>
      <c r="AB97" s="13"/>
      <c r="AC97" s="13"/>
      <c r="AD97" s="59" t="s">
        <v>109</v>
      </c>
      <c r="AE97" s="81"/>
      <c r="AF97" s="81"/>
    </row>
    <row r="98" spans="2:32" s="1" customFormat="1" ht="5.25" customHeight="1" x14ac:dyDescent="0.2">
      <c r="B98" s="122"/>
      <c r="C98" s="60"/>
      <c r="H98" s="55"/>
      <c r="I98" s="5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B98" s="14"/>
      <c r="AC98" s="14"/>
      <c r="AE98" s="25"/>
      <c r="AF98" s="25"/>
    </row>
    <row r="99" spans="2:32" s="2" customFormat="1" x14ac:dyDescent="0.2">
      <c r="B99" s="123"/>
      <c r="C99" s="88" t="s">
        <v>1</v>
      </c>
      <c r="D99" s="88"/>
      <c r="E99" s="88"/>
      <c r="F99" s="88"/>
      <c r="G99" s="88"/>
      <c r="H99" s="164" t="s">
        <v>8</v>
      </c>
      <c r="I99" s="166"/>
      <c r="J99" s="161" t="s">
        <v>34</v>
      </c>
      <c r="K99" s="162"/>
      <c r="L99" s="162"/>
      <c r="M99" s="162"/>
      <c r="N99" s="163"/>
      <c r="O99" s="161" t="s">
        <v>54</v>
      </c>
      <c r="P99" s="162"/>
      <c r="Q99" s="162"/>
      <c r="R99" s="162"/>
      <c r="S99" s="163"/>
      <c r="T99" s="161" t="s">
        <v>35</v>
      </c>
      <c r="U99" s="162"/>
      <c r="V99" s="162"/>
      <c r="W99" s="162"/>
      <c r="X99" s="163"/>
      <c r="Y99" s="89" t="s">
        <v>23</v>
      </c>
      <c r="Z99" s="89" t="s">
        <v>23</v>
      </c>
      <c r="AA99" s="164" t="s">
        <v>14</v>
      </c>
      <c r="AB99" s="165"/>
      <c r="AC99" s="166"/>
      <c r="AD99" s="88"/>
      <c r="AE99" s="78"/>
      <c r="AF99" s="78"/>
    </row>
    <row r="100" spans="2:32" s="2" customFormat="1" x14ac:dyDescent="0.2">
      <c r="B100" s="124" t="s">
        <v>151</v>
      </c>
      <c r="C100" s="91" t="s">
        <v>2</v>
      </c>
      <c r="D100" s="91" t="s">
        <v>3</v>
      </c>
      <c r="E100" s="91" t="s">
        <v>4</v>
      </c>
      <c r="F100" s="91" t="s">
        <v>5</v>
      </c>
      <c r="G100" s="91" t="s">
        <v>7</v>
      </c>
      <c r="H100" s="92" t="s">
        <v>9</v>
      </c>
      <c r="I100" s="92" t="s">
        <v>22</v>
      </c>
      <c r="J100" s="161" t="s">
        <v>30</v>
      </c>
      <c r="K100" s="163"/>
      <c r="L100" s="93"/>
      <c r="M100" s="93" t="s">
        <v>12</v>
      </c>
      <c r="N100" s="93"/>
      <c r="O100" s="161" t="s">
        <v>30</v>
      </c>
      <c r="P100" s="163"/>
      <c r="Q100" s="93"/>
      <c r="R100" s="93" t="s">
        <v>12</v>
      </c>
      <c r="S100" s="93" t="s">
        <v>10</v>
      </c>
      <c r="T100" s="161" t="s">
        <v>30</v>
      </c>
      <c r="U100" s="163"/>
      <c r="V100" s="93"/>
      <c r="W100" s="93" t="s">
        <v>12</v>
      </c>
      <c r="X100" s="93" t="s">
        <v>10</v>
      </c>
      <c r="Y100" s="93" t="s">
        <v>24</v>
      </c>
      <c r="Z100" s="93" t="s">
        <v>24</v>
      </c>
      <c r="AA100" s="91" t="s">
        <v>15</v>
      </c>
      <c r="AB100" s="94" t="s">
        <v>17</v>
      </c>
      <c r="AC100" s="94" t="s">
        <v>19</v>
      </c>
      <c r="AD100" s="91" t="s">
        <v>21</v>
      </c>
      <c r="AE100" s="78"/>
      <c r="AF100" s="78"/>
    </row>
    <row r="101" spans="2:32" s="2" customFormat="1" x14ac:dyDescent="0.2">
      <c r="B101" s="124" t="s">
        <v>150</v>
      </c>
      <c r="C101" s="91"/>
      <c r="D101" s="91"/>
      <c r="E101" s="91"/>
      <c r="F101" s="91" t="s">
        <v>28</v>
      </c>
      <c r="G101" s="91" t="s">
        <v>6</v>
      </c>
      <c r="H101" s="92"/>
      <c r="I101" s="92"/>
      <c r="J101" s="93" t="s">
        <v>11</v>
      </c>
      <c r="K101" s="93" t="s">
        <v>29</v>
      </c>
      <c r="L101" s="93" t="s">
        <v>36</v>
      </c>
      <c r="M101" s="93" t="s">
        <v>153</v>
      </c>
      <c r="N101" s="93" t="s">
        <v>10</v>
      </c>
      <c r="O101" s="93" t="s">
        <v>11</v>
      </c>
      <c r="P101" s="93" t="s">
        <v>29</v>
      </c>
      <c r="Q101" s="93" t="s">
        <v>36</v>
      </c>
      <c r="R101" s="93" t="s">
        <v>153</v>
      </c>
      <c r="S101" s="93"/>
      <c r="T101" s="93" t="s">
        <v>11</v>
      </c>
      <c r="U101" s="93" t="s">
        <v>29</v>
      </c>
      <c r="V101" s="93" t="s">
        <v>36</v>
      </c>
      <c r="W101" s="93" t="s">
        <v>153</v>
      </c>
      <c r="X101" s="93"/>
      <c r="Y101" s="93" t="s">
        <v>37</v>
      </c>
      <c r="Z101" s="93" t="s">
        <v>13</v>
      </c>
      <c r="AA101" s="91" t="s">
        <v>16</v>
      </c>
      <c r="AB101" s="94" t="s">
        <v>18</v>
      </c>
      <c r="AC101" s="94" t="s">
        <v>20</v>
      </c>
      <c r="AD101" s="91"/>
      <c r="AE101" s="78"/>
      <c r="AF101" s="78"/>
    </row>
    <row r="102" spans="2:32" s="2" customFormat="1" ht="9.75" customHeight="1" x14ac:dyDescent="0.2">
      <c r="B102" s="125"/>
      <c r="C102" s="96"/>
      <c r="D102" s="96"/>
      <c r="E102" s="96"/>
      <c r="F102" s="96" t="s">
        <v>38</v>
      </c>
      <c r="G102" s="96"/>
      <c r="H102" s="97"/>
      <c r="I102" s="97"/>
      <c r="J102" s="98"/>
      <c r="K102" s="98"/>
      <c r="L102" s="98"/>
      <c r="M102" s="119">
        <v>2020</v>
      </c>
      <c r="N102" s="98"/>
      <c r="O102" s="98"/>
      <c r="P102" s="98"/>
      <c r="Q102" s="98"/>
      <c r="R102" s="119">
        <v>2020</v>
      </c>
      <c r="S102" s="98"/>
      <c r="T102" s="98"/>
      <c r="U102" s="98"/>
      <c r="V102" s="98"/>
      <c r="W102" s="119">
        <v>2020</v>
      </c>
      <c r="X102" s="98"/>
      <c r="Y102" s="98"/>
      <c r="Z102" s="98"/>
      <c r="AA102" s="96"/>
      <c r="AB102" s="99"/>
      <c r="AC102" s="99"/>
      <c r="AD102" s="96"/>
      <c r="AE102" s="78"/>
      <c r="AF102" s="78"/>
    </row>
    <row r="103" spans="2:32" s="37" customFormat="1" hidden="1" x14ac:dyDescent="0.2">
      <c r="B103" s="126"/>
      <c r="C103" s="101"/>
      <c r="D103" s="102"/>
      <c r="E103" s="103"/>
      <c r="F103" s="104"/>
      <c r="G103" s="105"/>
      <c r="H103" s="106"/>
      <c r="I103" s="106"/>
      <c r="J103" s="107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9"/>
      <c r="Z103" s="109"/>
      <c r="AA103" s="110"/>
      <c r="AB103" s="111"/>
      <c r="AC103" s="111"/>
      <c r="AD103" s="117"/>
      <c r="AE103" s="79"/>
      <c r="AF103" s="79"/>
    </row>
    <row r="104" spans="2:32" s="37" customFormat="1" x14ac:dyDescent="0.2">
      <c r="B104" s="127"/>
      <c r="C104" s="101"/>
      <c r="D104" s="114" t="s">
        <v>67</v>
      </c>
      <c r="E104" s="113"/>
      <c r="F104" s="105"/>
      <c r="G104" s="105"/>
      <c r="H104" s="106"/>
      <c r="I104" s="106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9"/>
      <c r="Z104" s="109"/>
      <c r="AA104" s="110"/>
      <c r="AB104" s="111"/>
      <c r="AC104" s="115"/>
      <c r="AD104" s="113"/>
      <c r="AE104" s="79"/>
      <c r="AF104" s="79"/>
    </row>
    <row r="105" spans="2:32" s="37" customFormat="1" ht="36" x14ac:dyDescent="0.2">
      <c r="B105" s="128" t="s">
        <v>198</v>
      </c>
      <c r="C105" s="43"/>
      <c r="D105" s="132" t="s">
        <v>86</v>
      </c>
      <c r="E105" s="39" t="s">
        <v>87</v>
      </c>
      <c r="F105" s="41" t="s">
        <v>145</v>
      </c>
      <c r="G105" s="45" t="s">
        <v>49</v>
      </c>
      <c r="H105" s="46">
        <v>44259</v>
      </c>
      <c r="I105" s="46">
        <v>44283</v>
      </c>
      <c r="J105" s="146"/>
      <c r="K105" s="147">
        <v>386765</v>
      </c>
      <c r="L105" s="147"/>
      <c r="M105" s="147">
        <v>374164</v>
      </c>
      <c r="N105" s="147">
        <f>+K105+M105</f>
        <v>760929</v>
      </c>
      <c r="O105" s="147"/>
      <c r="P105" s="147">
        <v>386765</v>
      </c>
      <c r="Q105" s="147"/>
      <c r="R105" s="147">
        <v>374164</v>
      </c>
      <c r="S105" s="147">
        <f>+P105+R105</f>
        <v>760929</v>
      </c>
      <c r="T105" s="147"/>
      <c r="U105" s="147">
        <f>K105-P105</f>
        <v>0</v>
      </c>
      <c r="V105" s="147"/>
      <c r="W105" s="147">
        <v>0</v>
      </c>
      <c r="X105" s="147">
        <f>SUM(U105:W105)</f>
        <v>0</v>
      </c>
      <c r="Y105" s="47">
        <f>(P105/K105)*100</f>
        <v>100</v>
      </c>
      <c r="Z105" s="47">
        <v>100</v>
      </c>
      <c r="AA105" s="41" t="s">
        <v>125</v>
      </c>
      <c r="AB105" s="84" t="s">
        <v>130</v>
      </c>
      <c r="AC105" s="84" t="s">
        <v>130</v>
      </c>
      <c r="AD105" s="82"/>
      <c r="AE105" s="79"/>
      <c r="AF105" s="79"/>
    </row>
    <row r="106" spans="2:32" s="37" customFormat="1" ht="12" x14ac:dyDescent="0.2">
      <c r="B106" s="130"/>
      <c r="C106" s="43"/>
      <c r="D106" s="132"/>
      <c r="E106" s="39"/>
      <c r="F106" s="41"/>
      <c r="G106" s="45"/>
      <c r="H106" s="46"/>
      <c r="I106" s="46"/>
      <c r="J106" s="146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  <c r="V106" s="147"/>
      <c r="W106" s="147"/>
      <c r="X106" s="147"/>
      <c r="Y106" s="47"/>
      <c r="Z106" s="47"/>
      <c r="AA106" s="41"/>
      <c r="AB106" s="84"/>
      <c r="AC106" s="84"/>
      <c r="AD106" s="82"/>
      <c r="AE106" s="79"/>
      <c r="AF106" s="79"/>
    </row>
    <row r="107" spans="2:32" s="37" customFormat="1" ht="36" x14ac:dyDescent="0.2">
      <c r="B107" s="128" t="s">
        <v>199</v>
      </c>
      <c r="C107" s="43"/>
      <c r="D107" s="132" t="s">
        <v>65</v>
      </c>
      <c r="E107" s="39" t="s">
        <v>66</v>
      </c>
      <c r="F107" s="41" t="s">
        <v>146</v>
      </c>
      <c r="G107" s="45" t="s">
        <v>49</v>
      </c>
      <c r="H107" s="46">
        <v>44259</v>
      </c>
      <c r="I107" s="46">
        <v>44283</v>
      </c>
      <c r="J107" s="146"/>
      <c r="K107" s="147">
        <v>512250</v>
      </c>
      <c r="L107" s="147"/>
      <c r="M107" s="147">
        <v>407780</v>
      </c>
      <c r="N107" s="147">
        <f>+K107+M107</f>
        <v>920030</v>
      </c>
      <c r="O107" s="147"/>
      <c r="P107" s="147">
        <v>512250</v>
      </c>
      <c r="Q107" s="147"/>
      <c r="R107" s="147">
        <v>407780</v>
      </c>
      <c r="S107" s="147">
        <f>+P107+R107</f>
        <v>920030</v>
      </c>
      <c r="T107" s="147"/>
      <c r="U107" s="147">
        <f>K107-P107</f>
        <v>0</v>
      </c>
      <c r="V107" s="147"/>
      <c r="W107" s="147">
        <v>0</v>
      </c>
      <c r="X107" s="147">
        <f>SUM(U107:W107)</f>
        <v>0</v>
      </c>
      <c r="Y107" s="47">
        <f>(P107/K107)*100</f>
        <v>100</v>
      </c>
      <c r="Z107" s="47">
        <v>100</v>
      </c>
      <c r="AA107" s="41" t="s">
        <v>125</v>
      </c>
      <c r="AB107" s="84" t="s">
        <v>129</v>
      </c>
      <c r="AC107" s="84" t="s">
        <v>129</v>
      </c>
      <c r="AD107" s="82"/>
      <c r="AE107" s="79"/>
      <c r="AF107" s="79"/>
    </row>
    <row r="108" spans="2:32" s="37" customFormat="1" ht="12" x14ac:dyDescent="0.2">
      <c r="B108" s="128"/>
      <c r="C108" s="43"/>
      <c r="D108" s="132"/>
      <c r="E108" s="39"/>
      <c r="F108" s="41"/>
      <c r="G108" s="45"/>
      <c r="H108" s="46"/>
      <c r="I108" s="46"/>
      <c r="J108" s="146"/>
      <c r="K108" s="147"/>
      <c r="L108" s="147"/>
      <c r="M108" s="147"/>
      <c r="N108" s="147"/>
      <c r="O108" s="147"/>
      <c r="P108" s="147"/>
      <c r="Q108" s="147"/>
      <c r="R108" s="147"/>
      <c r="S108" s="147"/>
      <c r="T108" s="147"/>
      <c r="U108" s="147"/>
      <c r="V108" s="147"/>
      <c r="W108" s="147"/>
      <c r="X108" s="147"/>
      <c r="Y108" s="47"/>
      <c r="Z108" s="47"/>
      <c r="AA108" s="41"/>
      <c r="AB108" s="84"/>
      <c r="AC108" s="84"/>
      <c r="AD108" s="82"/>
      <c r="AE108" s="79"/>
      <c r="AF108" s="79"/>
    </row>
    <row r="109" spans="2:32" s="37" customFormat="1" ht="47.25" customHeight="1" x14ac:dyDescent="0.2">
      <c r="B109" s="128" t="s">
        <v>200</v>
      </c>
      <c r="C109" s="43"/>
      <c r="D109" s="132" t="s">
        <v>99</v>
      </c>
      <c r="E109" s="39" t="s">
        <v>87</v>
      </c>
      <c r="F109" s="41" t="s">
        <v>221</v>
      </c>
      <c r="G109" s="45" t="s">
        <v>49</v>
      </c>
      <c r="H109" s="46">
        <v>44516</v>
      </c>
      <c r="I109" s="46">
        <v>44561</v>
      </c>
      <c r="J109" s="146"/>
      <c r="K109" s="147">
        <f>185207-25370</f>
        <v>159837</v>
      </c>
      <c r="L109" s="147"/>
      <c r="M109" s="147"/>
      <c r="N109" s="147">
        <f>K109</f>
        <v>159837</v>
      </c>
      <c r="O109" s="147"/>
      <c r="P109" s="147">
        <v>159836.68</v>
      </c>
      <c r="Q109" s="147"/>
      <c r="R109" s="147"/>
      <c r="S109" s="147">
        <v>159836.68</v>
      </c>
      <c r="T109" s="147"/>
      <c r="U109" s="147">
        <f>K109-P109</f>
        <v>0.32000000000698492</v>
      </c>
      <c r="V109" s="147"/>
      <c r="W109" s="147"/>
      <c r="X109" s="147">
        <f>U109</f>
        <v>0.32000000000698492</v>
      </c>
      <c r="Y109" s="47">
        <v>100</v>
      </c>
      <c r="Z109" s="47">
        <v>100</v>
      </c>
      <c r="AA109" s="41" t="s">
        <v>125</v>
      </c>
      <c r="AB109" s="84" t="s">
        <v>118</v>
      </c>
      <c r="AC109" s="84" t="s">
        <v>118</v>
      </c>
      <c r="AD109" s="82"/>
      <c r="AE109" s="79"/>
      <c r="AF109" s="79"/>
    </row>
    <row r="110" spans="2:32" s="37" customFormat="1" ht="12" x14ac:dyDescent="0.2">
      <c r="B110" s="128"/>
      <c r="C110" s="43"/>
      <c r="D110" s="132"/>
      <c r="E110" s="39"/>
      <c r="F110" s="41"/>
      <c r="G110" s="45"/>
      <c r="H110" s="46"/>
      <c r="I110" s="46"/>
      <c r="J110" s="146"/>
      <c r="K110" s="147"/>
      <c r="L110" s="147"/>
      <c r="M110" s="147"/>
      <c r="N110" s="147"/>
      <c r="O110" s="147"/>
      <c r="P110" s="147"/>
      <c r="Q110" s="147"/>
      <c r="R110" s="147"/>
      <c r="S110" s="147"/>
      <c r="T110" s="147"/>
      <c r="U110" s="147"/>
      <c r="V110" s="147"/>
      <c r="W110" s="147"/>
      <c r="X110" s="147"/>
      <c r="Y110" s="47"/>
      <c r="Z110" s="47"/>
      <c r="AA110" s="41"/>
      <c r="AB110" s="84"/>
      <c r="AC110" s="84"/>
      <c r="AD110" s="82"/>
      <c r="AE110" s="79"/>
      <c r="AF110" s="79"/>
    </row>
    <row r="111" spans="2:32" s="37" customFormat="1" ht="60.75" customHeight="1" x14ac:dyDescent="0.2">
      <c r="B111" s="128" t="s">
        <v>201</v>
      </c>
      <c r="C111" s="43"/>
      <c r="D111" s="132" t="s">
        <v>100</v>
      </c>
      <c r="E111" s="39" t="s">
        <v>87</v>
      </c>
      <c r="F111" s="41" t="s">
        <v>222</v>
      </c>
      <c r="G111" s="45" t="s">
        <v>49</v>
      </c>
      <c r="H111" s="46">
        <v>44516</v>
      </c>
      <c r="I111" s="46">
        <v>44561</v>
      </c>
      <c r="J111" s="146"/>
      <c r="K111" s="147">
        <f>252493+452</f>
        <v>252945</v>
      </c>
      <c r="L111" s="147"/>
      <c r="M111" s="147"/>
      <c r="N111" s="147">
        <f>K111</f>
        <v>252945</v>
      </c>
      <c r="O111" s="147"/>
      <c r="P111" s="147">
        <v>252945.24</v>
      </c>
      <c r="Q111" s="147"/>
      <c r="R111" s="147"/>
      <c r="S111" s="147">
        <v>252945.24</v>
      </c>
      <c r="T111" s="147"/>
      <c r="U111" s="147">
        <f>K111-P111</f>
        <v>-0.23999999999068677</v>
      </c>
      <c r="V111" s="147"/>
      <c r="W111" s="147"/>
      <c r="X111" s="147">
        <v>0</v>
      </c>
      <c r="Y111" s="47">
        <v>100</v>
      </c>
      <c r="Z111" s="47">
        <v>100</v>
      </c>
      <c r="AA111" s="41" t="s">
        <v>125</v>
      </c>
      <c r="AB111" s="84" t="s">
        <v>119</v>
      </c>
      <c r="AC111" s="84" t="s">
        <v>119</v>
      </c>
      <c r="AD111" s="82"/>
      <c r="AE111" s="79"/>
      <c r="AF111" s="79"/>
    </row>
    <row r="112" spans="2:32" s="37" customFormat="1" ht="12" x14ac:dyDescent="0.2">
      <c r="B112" s="128"/>
      <c r="C112" s="43"/>
      <c r="D112" s="132"/>
      <c r="E112" s="39"/>
      <c r="F112" s="41"/>
      <c r="G112" s="45"/>
      <c r="H112" s="46"/>
      <c r="I112" s="46"/>
      <c r="J112" s="146"/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47"/>
      <c r="Z112" s="47"/>
      <c r="AA112" s="41"/>
      <c r="AB112" s="84"/>
      <c r="AC112" s="84"/>
      <c r="AD112" s="82"/>
      <c r="AE112" s="79"/>
      <c r="AF112" s="79"/>
    </row>
    <row r="113" spans="2:32" s="37" customFormat="1" ht="58.5" customHeight="1" x14ac:dyDescent="0.2">
      <c r="B113" s="128" t="s">
        <v>202</v>
      </c>
      <c r="C113" s="43"/>
      <c r="D113" s="132" t="s">
        <v>101</v>
      </c>
      <c r="E113" s="39" t="s">
        <v>51</v>
      </c>
      <c r="F113" s="41" t="s">
        <v>223</v>
      </c>
      <c r="G113" s="45" t="s">
        <v>49</v>
      </c>
      <c r="H113" s="46">
        <v>44516</v>
      </c>
      <c r="I113" s="46">
        <v>44561</v>
      </c>
      <c r="J113" s="146"/>
      <c r="K113" s="147">
        <f>1330667-64935</f>
        <v>1265732</v>
      </c>
      <c r="L113" s="147"/>
      <c r="M113" s="147"/>
      <c r="N113" s="147">
        <f>K113</f>
        <v>1265732</v>
      </c>
      <c r="O113" s="147"/>
      <c r="P113" s="147">
        <v>1265732.3899999999</v>
      </c>
      <c r="Q113" s="147"/>
      <c r="R113" s="147"/>
      <c r="S113" s="147">
        <v>1265732.3899999999</v>
      </c>
      <c r="T113" s="147"/>
      <c r="U113" s="147">
        <f>K113-P113</f>
        <v>-0.38999999989755452</v>
      </c>
      <c r="V113" s="147"/>
      <c r="W113" s="147"/>
      <c r="X113" s="147">
        <v>0</v>
      </c>
      <c r="Y113" s="47">
        <v>100</v>
      </c>
      <c r="Z113" s="47">
        <v>100</v>
      </c>
      <c r="AA113" s="87" t="s">
        <v>121</v>
      </c>
      <c r="AB113" s="84" t="s">
        <v>120</v>
      </c>
      <c r="AC113" s="84" t="s">
        <v>214</v>
      </c>
      <c r="AD113" s="82"/>
      <c r="AE113" s="79"/>
      <c r="AF113" s="79"/>
    </row>
    <row r="114" spans="2:32" s="37" customFormat="1" ht="12" x14ac:dyDescent="0.2">
      <c r="B114" s="128"/>
      <c r="C114" s="43"/>
      <c r="D114" s="132"/>
      <c r="E114" s="39"/>
      <c r="F114" s="41"/>
      <c r="G114" s="45"/>
      <c r="H114" s="46"/>
      <c r="I114" s="46"/>
      <c r="J114" s="146"/>
      <c r="K114" s="147"/>
      <c r="L114" s="147"/>
      <c r="M114" s="147"/>
      <c r="N114" s="147"/>
      <c r="O114" s="147"/>
      <c r="P114" s="147"/>
      <c r="Q114" s="147"/>
      <c r="R114" s="147"/>
      <c r="S114" s="147"/>
      <c r="T114" s="147"/>
      <c r="U114" s="147"/>
      <c r="V114" s="147"/>
      <c r="W114" s="147"/>
      <c r="X114" s="147"/>
      <c r="Y114" s="47"/>
      <c r="Z114" s="47"/>
      <c r="AA114" s="41"/>
      <c r="AB114" s="84"/>
      <c r="AC114" s="84"/>
      <c r="AD114" s="82"/>
      <c r="AE114" s="79"/>
      <c r="AF114" s="79"/>
    </row>
    <row r="115" spans="2:32" s="37" customFormat="1" ht="57.75" customHeight="1" x14ac:dyDescent="0.2">
      <c r="B115" s="128" t="s">
        <v>203</v>
      </c>
      <c r="C115" s="43"/>
      <c r="D115" s="132" t="s">
        <v>102</v>
      </c>
      <c r="E115" s="39" t="s">
        <v>87</v>
      </c>
      <c r="F115" s="41" t="s">
        <v>224</v>
      </c>
      <c r="G115" s="45" t="s">
        <v>49</v>
      </c>
      <c r="H115" s="46">
        <v>44516</v>
      </c>
      <c r="I115" s="46">
        <v>44561</v>
      </c>
      <c r="J115" s="146"/>
      <c r="K115" s="147">
        <f>827483+418507</f>
        <v>1245990</v>
      </c>
      <c r="L115" s="147"/>
      <c r="M115" s="147"/>
      <c r="N115" s="147">
        <f>K115</f>
        <v>1245990</v>
      </c>
      <c r="O115" s="147"/>
      <c r="P115" s="147">
        <v>1245990.46</v>
      </c>
      <c r="Q115" s="147"/>
      <c r="R115" s="147"/>
      <c r="S115" s="147">
        <v>1245990.46</v>
      </c>
      <c r="T115" s="147"/>
      <c r="U115" s="147">
        <f>K115-P115</f>
        <v>-0.4599999999627471</v>
      </c>
      <c r="V115" s="147"/>
      <c r="W115" s="147"/>
      <c r="X115" s="147">
        <v>0</v>
      </c>
      <c r="Y115" s="47">
        <v>100</v>
      </c>
      <c r="Z115" s="47">
        <v>100</v>
      </c>
      <c r="AA115" s="41" t="s">
        <v>125</v>
      </c>
      <c r="AB115" s="84" t="s">
        <v>122</v>
      </c>
      <c r="AC115" s="84" t="s">
        <v>213</v>
      </c>
      <c r="AD115" s="82"/>
      <c r="AE115" s="79"/>
      <c r="AF115" s="79"/>
    </row>
    <row r="116" spans="2:32" s="37" customFormat="1" ht="12" x14ac:dyDescent="0.2">
      <c r="B116" s="128"/>
      <c r="C116" s="43"/>
      <c r="D116" s="132"/>
      <c r="E116" s="39"/>
      <c r="F116" s="41"/>
      <c r="G116" s="45"/>
      <c r="H116" s="46"/>
      <c r="I116" s="46"/>
      <c r="J116" s="146"/>
      <c r="K116" s="147"/>
      <c r="L116" s="147"/>
      <c r="M116" s="147"/>
      <c r="N116" s="147"/>
      <c r="O116" s="147"/>
      <c r="P116" s="147"/>
      <c r="Q116" s="147"/>
      <c r="R116" s="147"/>
      <c r="S116" s="147"/>
      <c r="T116" s="147"/>
      <c r="U116" s="147"/>
      <c r="V116" s="147"/>
      <c r="W116" s="147"/>
      <c r="X116" s="147"/>
      <c r="Y116" s="47"/>
      <c r="Z116" s="47"/>
      <c r="AA116" s="41"/>
      <c r="AB116" s="84"/>
      <c r="AC116" s="84"/>
      <c r="AD116" s="82"/>
      <c r="AE116" s="79"/>
      <c r="AF116" s="79"/>
    </row>
    <row r="117" spans="2:32" s="37" customFormat="1" ht="48" customHeight="1" x14ac:dyDescent="0.2">
      <c r="B117" s="128" t="s">
        <v>204</v>
      </c>
      <c r="C117" s="43"/>
      <c r="D117" s="132" t="s">
        <v>103</v>
      </c>
      <c r="E117" s="39" t="s">
        <v>81</v>
      </c>
      <c r="F117" s="41" t="s">
        <v>225</v>
      </c>
      <c r="G117" s="45" t="s">
        <v>49</v>
      </c>
      <c r="H117" s="46">
        <v>44516</v>
      </c>
      <c r="I117" s="46">
        <v>44561</v>
      </c>
      <c r="J117" s="146"/>
      <c r="K117" s="147">
        <f>243619-43005</f>
        <v>200614</v>
      </c>
      <c r="L117" s="147"/>
      <c r="M117" s="147"/>
      <c r="N117" s="147">
        <f>K117</f>
        <v>200614</v>
      </c>
      <c r="O117" s="147"/>
      <c r="P117" s="147">
        <v>200613.82</v>
      </c>
      <c r="Q117" s="147"/>
      <c r="R117" s="147"/>
      <c r="S117" s="147">
        <v>200613.82</v>
      </c>
      <c r="T117" s="147"/>
      <c r="U117" s="147">
        <f>K117-P117</f>
        <v>0.17999999999301508</v>
      </c>
      <c r="V117" s="147"/>
      <c r="W117" s="147"/>
      <c r="X117" s="147">
        <v>0</v>
      </c>
      <c r="Y117" s="47">
        <v>100</v>
      </c>
      <c r="Z117" s="47">
        <v>100</v>
      </c>
      <c r="AA117" s="41" t="s">
        <v>125</v>
      </c>
      <c r="AB117" s="84" t="s">
        <v>148</v>
      </c>
      <c r="AC117" s="84" t="s">
        <v>212</v>
      </c>
      <c r="AD117" s="82"/>
      <c r="AE117" s="79"/>
      <c r="AF117" s="79"/>
    </row>
    <row r="118" spans="2:32" s="37" customFormat="1" ht="12" x14ac:dyDescent="0.2">
      <c r="B118" s="128"/>
      <c r="C118" s="43"/>
      <c r="D118" s="132"/>
      <c r="E118" s="39"/>
      <c r="F118" s="41"/>
      <c r="G118" s="45"/>
      <c r="H118" s="46"/>
      <c r="I118" s="46"/>
      <c r="J118" s="146"/>
      <c r="K118" s="147"/>
      <c r="L118" s="147"/>
      <c r="M118" s="147"/>
      <c r="N118" s="147"/>
      <c r="O118" s="147"/>
      <c r="P118" s="147"/>
      <c r="Q118" s="147"/>
      <c r="R118" s="147"/>
      <c r="S118" s="147"/>
      <c r="T118" s="147"/>
      <c r="U118" s="147"/>
      <c r="V118" s="147"/>
      <c r="W118" s="147"/>
      <c r="X118" s="147"/>
      <c r="Y118" s="47"/>
      <c r="Z118" s="47"/>
      <c r="AA118" s="41"/>
      <c r="AB118" s="84"/>
      <c r="AC118" s="84"/>
      <c r="AD118" s="82"/>
      <c r="AE118" s="79"/>
      <c r="AF118" s="79"/>
    </row>
    <row r="119" spans="2:32" s="37" customFormat="1" ht="38.25" customHeight="1" x14ac:dyDescent="0.2">
      <c r="B119" s="128" t="s">
        <v>205</v>
      </c>
      <c r="C119" s="43"/>
      <c r="D119" s="132" t="s">
        <v>104</v>
      </c>
      <c r="E119" s="39" t="s">
        <v>51</v>
      </c>
      <c r="F119" s="41" t="s">
        <v>225</v>
      </c>
      <c r="G119" s="45" t="s">
        <v>49</v>
      </c>
      <c r="H119" s="46">
        <v>44516</v>
      </c>
      <c r="I119" s="46">
        <v>44561</v>
      </c>
      <c r="J119" s="146"/>
      <c r="K119" s="147">
        <f>392803-117802</f>
        <v>275001</v>
      </c>
      <c r="L119" s="147"/>
      <c r="M119" s="147"/>
      <c r="N119" s="147">
        <f>K119</f>
        <v>275001</v>
      </c>
      <c r="O119" s="147"/>
      <c r="P119" s="147">
        <v>275000.59999999998</v>
      </c>
      <c r="Q119" s="147"/>
      <c r="R119" s="147"/>
      <c r="S119" s="147">
        <v>275000.59999999998</v>
      </c>
      <c r="T119" s="147"/>
      <c r="U119" s="147">
        <f>K119-P119</f>
        <v>0.40000000002328306</v>
      </c>
      <c r="V119" s="147"/>
      <c r="W119" s="147"/>
      <c r="X119" s="147">
        <f>U119</f>
        <v>0.40000000002328306</v>
      </c>
      <c r="Y119" s="47">
        <v>100</v>
      </c>
      <c r="Z119" s="47">
        <v>100</v>
      </c>
      <c r="AA119" s="41" t="s">
        <v>124</v>
      </c>
      <c r="AB119" s="84" t="s">
        <v>123</v>
      </c>
      <c r="AC119" s="84" t="s">
        <v>211</v>
      </c>
      <c r="AD119" s="82"/>
      <c r="AE119" s="79"/>
      <c r="AF119" s="79"/>
    </row>
    <row r="120" spans="2:32" s="37" customFormat="1" ht="12" x14ac:dyDescent="0.2">
      <c r="B120" s="128"/>
      <c r="C120" s="43"/>
      <c r="D120" s="132"/>
      <c r="E120" s="39"/>
      <c r="F120" s="44"/>
      <c r="G120" s="45"/>
      <c r="H120" s="46"/>
      <c r="I120" s="46"/>
      <c r="J120" s="146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47"/>
      <c r="X120" s="147"/>
      <c r="Y120" s="47"/>
      <c r="Z120" s="47"/>
      <c r="AA120" s="41"/>
      <c r="AB120" s="84"/>
      <c r="AC120" s="84"/>
      <c r="AD120" s="82"/>
      <c r="AE120" s="79"/>
      <c r="AF120" s="79"/>
    </row>
    <row r="121" spans="2:32" s="37" customFormat="1" ht="12" x14ac:dyDescent="0.2">
      <c r="B121" s="128"/>
      <c r="C121" s="43"/>
      <c r="D121" s="132"/>
      <c r="E121" s="39"/>
      <c r="F121" s="44"/>
      <c r="G121" s="45"/>
      <c r="H121" s="46"/>
      <c r="I121" s="46"/>
      <c r="J121" s="146"/>
      <c r="K121" s="147"/>
      <c r="L121" s="147"/>
      <c r="M121" s="147"/>
      <c r="N121" s="147"/>
      <c r="O121" s="147"/>
      <c r="P121" s="147"/>
      <c r="Q121" s="147"/>
      <c r="R121" s="147"/>
      <c r="S121" s="147"/>
      <c r="T121" s="147"/>
      <c r="U121" s="147"/>
      <c r="V121" s="147"/>
      <c r="W121" s="147"/>
      <c r="X121" s="147"/>
      <c r="Y121" s="47"/>
      <c r="Z121" s="47"/>
      <c r="AA121" s="41"/>
      <c r="AB121" s="84"/>
      <c r="AC121" s="84"/>
      <c r="AD121" s="82"/>
      <c r="AE121" s="79"/>
      <c r="AF121" s="79"/>
    </row>
    <row r="122" spans="2:32" s="37" customFormat="1" ht="12" x14ac:dyDescent="0.2">
      <c r="B122" s="128"/>
      <c r="C122" s="43"/>
      <c r="D122" s="132"/>
      <c r="E122" s="39"/>
      <c r="F122" s="44"/>
      <c r="G122" s="45"/>
      <c r="H122" s="46"/>
      <c r="I122" s="46"/>
      <c r="J122" s="146"/>
      <c r="K122" s="147"/>
      <c r="L122" s="147"/>
      <c r="M122" s="147"/>
      <c r="N122" s="147"/>
      <c r="O122" s="147"/>
      <c r="P122" s="147"/>
      <c r="Q122" s="147"/>
      <c r="R122" s="147"/>
      <c r="S122" s="147"/>
      <c r="T122" s="147"/>
      <c r="U122" s="147"/>
      <c r="V122" s="147"/>
      <c r="W122" s="147"/>
      <c r="X122" s="147"/>
      <c r="Y122" s="47"/>
      <c r="Z122" s="47"/>
      <c r="AA122" s="41"/>
      <c r="AB122" s="84"/>
      <c r="AC122" s="84"/>
      <c r="AD122" s="82"/>
      <c r="AE122" s="79"/>
      <c r="AF122" s="79"/>
    </row>
    <row r="123" spans="2:32" s="37" customFormat="1" ht="12" x14ac:dyDescent="0.2">
      <c r="B123" s="128"/>
      <c r="C123" s="43"/>
      <c r="D123" s="132"/>
      <c r="E123" s="39"/>
      <c r="F123" s="44"/>
      <c r="G123" s="45"/>
      <c r="H123" s="46"/>
      <c r="I123" s="46"/>
      <c r="J123" s="146"/>
      <c r="K123" s="147"/>
      <c r="L123" s="147"/>
      <c r="M123" s="147"/>
      <c r="N123" s="147"/>
      <c r="O123" s="147"/>
      <c r="P123" s="147"/>
      <c r="Q123" s="147"/>
      <c r="R123" s="147"/>
      <c r="S123" s="147"/>
      <c r="T123" s="147"/>
      <c r="U123" s="147"/>
      <c r="V123" s="147"/>
      <c r="W123" s="147"/>
      <c r="X123" s="147"/>
      <c r="Y123" s="47"/>
      <c r="Z123" s="47"/>
      <c r="AA123" s="41"/>
      <c r="AB123" s="84"/>
      <c r="AC123" s="84"/>
      <c r="AD123" s="82"/>
      <c r="AE123" s="79"/>
      <c r="AF123" s="79"/>
    </row>
    <row r="124" spans="2:32" s="37" customFormat="1" ht="12" x14ac:dyDescent="0.2">
      <c r="B124" s="128"/>
      <c r="C124" s="43"/>
      <c r="D124" s="132"/>
      <c r="E124" s="39"/>
      <c r="F124" s="44"/>
      <c r="G124" s="45"/>
      <c r="H124" s="46"/>
      <c r="I124" s="46"/>
      <c r="J124" s="146"/>
      <c r="K124" s="147"/>
      <c r="L124" s="147"/>
      <c r="M124" s="147"/>
      <c r="N124" s="147"/>
      <c r="O124" s="147"/>
      <c r="P124" s="147"/>
      <c r="Q124" s="147"/>
      <c r="R124" s="147"/>
      <c r="S124" s="147"/>
      <c r="T124" s="147"/>
      <c r="U124" s="147"/>
      <c r="V124" s="147"/>
      <c r="W124" s="147"/>
      <c r="X124" s="147"/>
      <c r="Y124" s="47"/>
      <c r="Z124" s="47"/>
      <c r="AA124" s="41"/>
      <c r="AB124" s="84"/>
      <c r="AC124" s="84"/>
      <c r="AD124" s="82"/>
      <c r="AE124" s="79"/>
      <c r="AF124" s="79"/>
    </row>
    <row r="125" spans="2:32" s="37" customFormat="1" ht="12" x14ac:dyDescent="0.2">
      <c r="B125" s="128"/>
      <c r="C125" s="43"/>
      <c r="D125" s="132"/>
      <c r="E125" s="39"/>
      <c r="F125" s="44"/>
      <c r="G125" s="45"/>
      <c r="H125" s="46"/>
      <c r="I125" s="46"/>
      <c r="J125" s="146"/>
      <c r="K125" s="147"/>
      <c r="L125" s="147"/>
      <c r="M125" s="147"/>
      <c r="N125" s="147"/>
      <c r="O125" s="147"/>
      <c r="P125" s="147"/>
      <c r="Q125" s="147"/>
      <c r="R125" s="147"/>
      <c r="S125" s="147"/>
      <c r="T125" s="147"/>
      <c r="U125" s="147"/>
      <c r="V125" s="147"/>
      <c r="W125" s="147"/>
      <c r="X125" s="147"/>
      <c r="Y125" s="47"/>
      <c r="Z125" s="47"/>
      <c r="AA125" s="41"/>
      <c r="AB125" s="84"/>
      <c r="AC125" s="84"/>
      <c r="AD125" s="82"/>
      <c r="AE125" s="79"/>
      <c r="AF125" s="79"/>
    </row>
    <row r="126" spans="2:32" s="37" customFormat="1" ht="19.5" customHeight="1" x14ac:dyDescent="0.2">
      <c r="B126" s="128"/>
      <c r="C126" s="43"/>
      <c r="D126" s="38"/>
      <c r="E126" s="39"/>
      <c r="F126" s="44"/>
      <c r="G126" s="45"/>
      <c r="H126" s="46"/>
      <c r="I126" s="46"/>
      <c r="J126" s="146"/>
      <c r="K126" s="147"/>
      <c r="L126" s="147"/>
      <c r="M126" s="147"/>
      <c r="N126" s="147"/>
      <c r="O126" s="147"/>
      <c r="P126" s="147"/>
      <c r="Q126" s="147"/>
      <c r="R126" s="147"/>
      <c r="S126" s="147"/>
      <c r="T126" s="147"/>
      <c r="U126" s="147"/>
      <c r="V126" s="147"/>
      <c r="W126" s="147"/>
      <c r="X126" s="147"/>
      <c r="Y126" s="47"/>
      <c r="Z126" s="47"/>
      <c r="AA126" s="41"/>
      <c r="AB126" s="84"/>
      <c r="AC126" s="84"/>
      <c r="AD126" s="82"/>
      <c r="AE126" s="79"/>
      <c r="AF126" s="79"/>
    </row>
    <row r="127" spans="2:32" s="37" customFormat="1" ht="19.5" customHeight="1" x14ac:dyDescent="0.2">
      <c r="B127" s="130"/>
      <c r="C127" s="43"/>
      <c r="D127" s="38"/>
      <c r="E127" s="39"/>
      <c r="F127" s="44"/>
      <c r="G127" s="45"/>
      <c r="H127" s="46"/>
      <c r="I127" s="46"/>
      <c r="J127" s="146"/>
      <c r="K127" s="147"/>
      <c r="L127" s="147"/>
      <c r="M127" s="147"/>
      <c r="N127" s="147"/>
      <c r="O127" s="147"/>
      <c r="P127" s="147"/>
      <c r="Q127" s="147"/>
      <c r="R127" s="147"/>
      <c r="S127" s="147"/>
      <c r="T127" s="147"/>
      <c r="U127" s="147"/>
      <c r="V127" s="147"/>
      <c r="W127" s="147"/>
      <c r="X127" s="147"/>
      <c r="Y127" s="47"/>
      <c r="Z127" s="47"/>
      <c r="AA127" s="41"/>
      <c r="AB127" s="84"/>
      <c r="AC127" s="84"/>
      <c r="AD127" s="82"/>
      <c r="AE127" s="79"/>
      <c r="AF127" s="79"/>
    </row>
    <row r="128" spans="2:32" s="37" customFormat="1" ht="30.75" customHeight="1" x14ac:dyDescent="0.2">
      <c r="B128" s="130"/>
      <c r="C128" s="43"/>
      <c r="D128" s="38"/>
      <c r="E128" s="39"/>
      <c r="F128" s="44"/>
      <c r="G128" s="45"/>
      <c r="H128" s="46"/>
      <c r="I128" s="46"/>
      <c r="J128" s="146"/>
      <c r="K128" s="147"/>
      <c r="L128" s="147"/>
      <c r="M128" s="147"/>
      <c r="N128" s="147"/>
      <c r="O128" s="147"/>
      <c r="P128" s="147"/>
      <c r="Q128" s="147"/>
      <c r="R128" s="147"/>
      <c r="S128" s="147"/>
      <c r="T128" s="147"/>
      <c r="U128" s="147"/>
      <c r="V128" s="147"/>
      <c r="W128" s="147"/>
      <c r="X128" s="147"/>
      <c r="Y128" s="47"/>
      <c r="Z128" s="47"/>
      <c r="AA128" s="41"/>
      <c r="AB128" s="84"/>
      <c r="AC128" s="84"/>
      <c r="AD128" s="82"/>
      <c r="AE128" s="79"/>
      <c r="AF128" s="79"/>
    </row>
    <row r="129" spans="2:32" s="37" customFormat="1" ht="42.75" customHeight="1" x14ac:dyDescent="0.2">
      <c r="B129" s="130"/>
      <c r="C129" s="43"/>
      <c r="D129" s="38"/>
      <c r="E129" s="39"/>
      <c r="F129" s="44"/>
      <c r="G129" s="45"/>
      <c r="H129" s="46"/>
      <c r="I129" s="46"/>
      <c r="J129" s="146"/>
      <c r="K129" s="147"/>
      <c r="L129" s="147"/>
      <c r="M129" s="147"/>
      <c r="N129" s="147"/>
      <c r="O129" s="147"/>
      <c r="P129" s="147"/>
      <c r="Q129" s="147"/>
      <c r="R129" s="147"/>
      <c r="S129" s="147"/>
      <c r="T129" s="147"/>
      <c r="U129" s="147"/>
      <c r="V129" s="147"/>
      <c r="W129" s="147"/>
      <c r="X129" s="147"/>
      <c r="Y129" s="47"/>
      <c r="Z129" s="47"/>
      <c r="AA129" s="41"/>
      <c r="AB129" s="84"/>
      <c r="AC129" s="84"/>
      <c r="AD129" s="82"/>
      <c r="AE129" s="79"/>
      <c r="AF129" s="79"/>
    </row>
    <row r="130" spans="2:32" s="37" customFormat="1" ht="33.75" customHeight="1" x14ac:dyDescent="0.2">
      <c r="B130" s="128"/>
      <c r="C130" s="43"/>
      <c r="D130" s="38"/>
      <c r="E130" s="39"/>
      <c r="F130" s="44"/>
      <c r="G130" s="45"/>
      <c r="H130" s="46"/>
      <c r="I130" s="46"/>
      <c r="J130" s="146"/>
      <c r="K130" s="147"/>
      <c r="L130" s="147"/>
      <c r="M130" s="147"/>
      <c r="N130" s="147"/>
      <c r="O130" s="147"/>
      <c r="P130" s="147"/>
      <c r="Q130" s="147"/>
      <c r="R130" s="147"/>
      <c r="S130" s="147"/>
      <c r="T130" s="147"/>
      <c r="U130" s="147"/>
      <c r="V130" s="147"/>
      <c r="W130" s="147"/>
      <c r="X130" s="147"/>
      <c r="Y130" s="47"/>
      <c r="Z130" s="47"/>
      <c r="AA130" s="41"/>
      <c r="AB130" s="84"/>
      <c r="AC130" s="84"/>
      <c r="AD130" s="82"/>
      <c r="AE130" s="79"/>
      <c r="AF130" s="79"/>
    </row>
    <row r="131" spans="2:32" s="37" customFormat="1" ht="18.75" customHeight="1" x14ac:dyDescent="0.2">
      <c r="B131" s="129"/>
      <c r="C131" s="49"/>
      <c r="D131" s="50"/>
      <c r="E131" s="65"/>
      <c r="F131" s="66"/>
      <c r="G131" s="51"/>
      <c r="H131" s="52"/>
      <c r="I131" s="52"/>
      <c r="J131" s="148"/>
      <c r="K131" s="149"/>
      <c r="L131" s="149"/>
      <c r="M131" s="149"/>
      <c r="N131" s="149"/>
      <c r="O131" s="149"/>
      <c r="P131" s="149"/>
      <c r="Q131" s="149"/>
      <c r="R131" s="149"/>
      <c r="S131" s="149"/>
      <c r="T131" s="149"/>
      <c r="U131" s="149"/>
      <c r="V131" s="149"/>
      <c r="W131" s="149"/>
      <c r="X131" s="149"/>
      <c r="Y131" s="53"/>
      <c r="Z131" s="53"/>
      <c r="AA131" s="54"/>
      <c r="AB131" s="85"/>
      <c r="AC131" s="85"/>
      <c r="AD131" s="83"/>
      <c r="AE131" s="79"/>
      <c r="AF131" s="79"/>
    </row>
    <row r="132" spans="2:32" s="1" customFormat="1" ht="20.25" customHeight="1" x14ac:dyDescent="0.2">
      <c r="B132" s="121"/>
      <c r="H132" s="55"/>
      <c r="I132" s="56" t="s">
        <v>25</v>
      </c>
      <c r="J132" s="150"/>
      <c r="K132" s="144">
        <f>SUM(K103:K131)</f>
        <v>4299134</v>
      </c>
      <c r="L132" s="144"/>
      <c r="M132" s="144">
        <f>SUM(M103:M131)</f>
        <v>781944</v>
      </c>
      <c r="N132" s="144">
        <f>SUM(N103:N131)</f>
        <v>5081078</v>
      </c>
      <c r="O132" s="144"/>
      <c r="P132" s="144">
        <f>SUM(P103:P131)</f>
        <v>4299134.1899999995</v>
      </c>
      <c r="Q132" s="144"/>
      <c r="R132" s="144">
        <f>SUM(R103:R131)</f>
        <v>781944</v>
      </c>
      <c r="S132" s="144">
        <f>SUM(S103:S131)</f>
        <v>5081078.1899999995</v>
      </c>
      <c r="T132" s="144"/>
      <c r="U132" s="144">
        <f>SUM(U103:U131)</f>
        <v>-0.18999999982770532</v>
      </c>
      <c r="V132" s="144"/>
      <c r="W132" s="144">
        <v>0</v>
      </c>
      <c r="X132" s="144">
        <f>SUM(X103:X131)</f>
        <v>0.72000000003026798</v>
      </c>
      <c r="Y132" s="34"/>
      <c r="Z132" s="34"/>
      <c r="AB132" s="14"/>
      <c r="AC132" s="14"/>
      <c r="AE132" s="25"/>
      <c r="AF132" s="25"/>
    </row>
    <row r="133" spans="2:32" s="1" customFormat="1" ht="12" x14ac:dyDescent="0.2">
      <c r="B133" s="121"/>
      <c r="H133" s="55"/>
      <c r="I133" s="56" t="s">
        <v>26</v>
      </c>
      <c r="J133" s="151"/>
      <c r="K133" s="152">
        <f>K92+K132</f>
        <v>31017706</v>
      </c>
      <c r="L133" s="152"/>
      <c r="M133" s="152">
        <f>M92+M132</f>
        <v>781944</v>
      </c>
      <c r="N133" s="152">
        <f>N92+N132</f>
        <v>31799650</v>
      </c>
      <c r="O133" s="152"/>
      <c r="P133" s="152">
        <f>P92+P132</f>
        <v>31017705.140000001</v>
      </c>
      <c r="Q133" s="152"/>
      <c r="R133" s="152">
        <f>R92+R132</f>
        <v>781944</v>
      </c>
      <c r="S133" s="152">
        <f>S92+S132</f>
        <v>31799649.140000001</v>
      </c>
      <c r="T133" s="152"/>
      <c r="U133" s="152">
        <f>U92+U132</f>
        <v>-0.18999999982770532</v>
      </c>
      <c r="V133" s="152"/>
      <c r="W133" s="152">
        <v>0</v>
      </c>
      <c r="X133" s="152">
        <f>X92+X132</f>
        <v>0.72000000003026798</v>
      </c>
      <c r="Y133" s="57"/>
      <c r="Z133" s="57"/>
      <c r="AB133" s="14"/>
      <c r="AC133" s="14"/>
      <c r="AE133" s="25"/>
      <c r="AF133" s="25"/>
    </row>
    <row r="134" spans="2:32" s="1" customFormat="1" ht="12" x14ac:dyDescent="0.2">
      <c r="B134" s="121"/>
      <c r="H134" s="55"/>
      <c r="I134" s="56" t="s">
        <v>27</v>
      </c>
      <c r="J134" s="151"/>
      <c r="K134" s="152">
        <f>K133</f>
        <v>31017706</v>
      </c>
      <c r="L134" s="152"/>
      <c r="M134" s="152">
        <f t="shared" ref="M134:X134" si="0">M133</f>
        <v>781944</v>
      </c>
      <c r="N134" s="152">
        <f t="shared" si="0"/>
        <v>31799650</v>
      </c>
      <c r="O134" s="152"/>
      <c r="P134" s="152">
        <f t="shared" si="0"/>
        <v>31017705.140000001</v>
      </c>
      <c r="Q134" s="152"/>
      <c r="R134" s="152">
        <f t="shared" si="0"/>
        <v>781944</v>
      </c>
      <c r="S134" s="152">
        <f t="shared" si="0"/>
        <v>31799649.140000001</v>
      </c>
      <c r="T134" s="152"/>
      <c r="U134" s="152">
        <f t="shared" si="0"/>
        <v>-0.18999999982770532</v>
      </c>
      <c r="V134" s="152"/>
      <c r="W134" s="152">
        <v>0</v>
      </c>
      <c r="X134" s="152">
        <f t="shared" si="0"/>
        <v>0.72000000003026798</v>
      </c>
      <c r="Y134" s="57"/>
      <c r="Z134" s="57"/>
      <c r="AB134" s="14"/>
      <c r="AC134" s="14"/>
      <c r="AE134" s="25"/>
      <c r="AF134" s="25"/>
    </row>
    <row r="135" spans="2:32" s="1" customFormat="1" ht="22.5" customHeight="1" x14ac:dyDescent="0.2">
      <c r="B135" s="121"/>
      <c r="H135" s="55"/>
      <c r="I135" s="5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B135" s="14"/>
      <c r="AC135" s="14"/>
      <c r="AE135" s="25"/>
      <c r="AF135" s="25"/>
    </row>
    <row r="136" spans="2:32" s="1" customFormat="1" ht="21.75" customHeight="1" thickBot="1" x14ac:dyDescent="0.25">
      <c r="B136" s="121"/>
      <c r="D136" s="58"/>
      <c r="H136" s="55"/>
      <c r="I136" s="5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169"/>
      <c r="Z136" s="169"/>
      <c r="AA136" s="169"/>
      <c r="AB136" s="169"/>
      <c r="AC136" s="169"/>
      <c r="AE136" s="25"/>
      <c r="AF136" s="25"/>
    </row>
    <row r="137" spans="2:32" s="1" customFormat="1" ht="12.75" x14ac:dyDescent="0.2">
      <c r="B137" s="121"/>
      <c r="D137" s="156" t="s">
        <v>226</v>
      </c>
      <c r="E137" s="156"/>
      <c r="F137" s="141"/>
      <c r="G137" s="141"/>
      <c r="H137" s="142"/>
      <c r="I137" s="142"/>
      <c r="J137" s="139"/>
      <c r="K137" s="139"/>
      <c r="L137" s="139"/>
      <c r="M137" s="157"/>
      <c r="N137" s="157"/>
      <c r="O137" s="157"/>
      <c r="P137" s="139"/>
      <c r="Q137" s="139"/>
      <c r="R137" s="139"/>
      <c r="S137" s="139"/>
      <c r="T137" s="139"/>
      <c r="U137" s="139"/>
      <c r="V137" s="139"/>
      <c r="W137" s="139"/>
      <c r="X137" s="139"/>
      <c r="Y137" s="158" t="s">
        <v>97</v>
      </c>
      <c r="Z137" s="159"/>
      <c r="AA137" s="159"/>
      <c r="AB137" s="159"/>
      <c r="AC137" s="159"/>
      <c r="AE137" s="25"/>
      <c r="AF137" s="25"/>
    </row>
    <row r="138" spans="2:32" s="1" customFormat="1" ht="25.5" customHeight="1" x14ac:dyDescent="0.2">
      <c r="B138" s="121"/>
      <c r="D138" s="160" t="s">
        <v>96</v>
      </c>
      <c r="E138" s="160"/>
      <c r="F138" s="141"/>
      <c r="G138" s="141"/>
      <c r="H138" s="142"/>
      <c r="I138" s="142"/>
      <c r="J138" s="139"/>
      <c r="K138" s="139"/>
      <c r="L138" s="139"/>
      <c r="M138" s="157"/>
      <c r="N138" s="157"/>
      <c r="O138" s="157"/>
      <c r="P138" s="139"/>
      <c r="Q138" s="139"/>
      <c r="R138" s="139"/>
      <c r="S138" s="139"/>
      <c r="T138" s="139"/>
      <c r="U138" s="139"/>
      <c r="V138" s="139"/>
      <c r="W138" s="139"/>
      <c r="X138" s="143"/>
      <c r="Y138" s="174" t="s">
        <v>98</v>
      </c>
      <c r="Z138" s="174"/>
      <c r="AA138" s="174"/>
      <c r="AB138" s="174"/>
      <c r="AC138" s="174"/>
      <c r="AD138" s="74"/>
      <c r="AE138" s="25"/>
      <c r="AF138" s="25"/>
    </row>
    <row r="139" spans="2:32" s="59" customFormat="1" x14ac:dyDescent="0.2">
      <c r="B139" s="122"/>
      <c r="C139" s="60" t="s">
        <v>40</v>
      </c>
      <c r="D139" s="75" t="s">
        <v>63</v>
      </c>
      <c r="E139" s="61"/>
      <c r="F139" s="61"/>
      <c r="H139" s="62"/>
      <c r="I139" s="62"/>
      <c r="J139" s="63"/>
      <c r="K139" s="6"/>
      <c r="L139" s="64"/>
      <c r="M139" s="64"/>
      <c r="N139" s="64"/>
      <c r="O139" s="64"/>
      <c r="P139" s="63"/>
      <c r="Q139" s="6"/>
      <c r="R139" s="64"/>
      <c r="S139" s="64"/>
      <c r="T139" s="64"/>
      <c r="U139" s="64"/>
      <c r="V139" s="64"/>
      <c r="W139" s="63"/>
      <c r="X139" s="6"/>
      <c r="Y139" s="64"/>
      <c r="Z139" s="64"/>
      <c r="AB139" s="13"/>
      <c r="AC139" s="13"/>
      <c r="AD139" s="59" t="s">
        <v>110</v>
      </c>
      <c r="AE139" s="81"/>
      <c r="AF139" s="81"/>
    </row>
    <row r="140" spans="2:32" s="1" customFormat="1" ht="5.25" customHeight="1" x14ac:dyDescent="0.2">
      <c r="B140" s="122"/>
      <c r="C140" s="60"/>
      <c r="H140" s="55"/>
      <c r="I140" s="5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B140" s="14"/>
      <c r="AC140" s="14"/>
      <c r="AE140" s="25"/>
      <c r="AF140" s="25"/>
    </row>
    <row r="141" spans="2:32" s="2" customFormat="1" x14ac:dyDescent="0.2">
      <c r="B141" s="123"/>
      <c r="C141" s="88" t="s">
        <v>1</v>
      </c>
      <c r="D141" s="88"/>
      <c r="E141" s="88"/>
      <c r="F141" s="88"/>
      <c r="G141" s="88"/>
      <c r="H141" s="164" t="s">
        <v>8</v>
      </c>
      <c r="I141" s="166"/>
      <c r="J141" s="161" t="s">
        <v>34</v>
      </c>
      <c r="K141" s="162"/>
      <c r="L141" s="162"/>
      <c r="M141" s="162"/>
      <c r="N141" s="163"/>
      <c r="O141" s="161" t="s">
        <v>54</v>
      </c>
      <c r="P141" s="162"/>
      <c r="Q141" s="162"/>
      <c r="R141" s="162"/>
      <c r="S141" s="163"/>
      <c r="T141" s="161" t="s">
        <v>35</v>
      </c>
      <c r="U141" s="162"/>
      <c r="V141" s="162"/>
      <c r="W141" s="162"/>
      <c r="X141" s="163"/>
      <c r="Y141" s="89" t="s">
        <v>23</v>
      </c>
      <c r="Z141" s="89" t="s">
        <v>23</v>
      </c>
      <c r="AA141" s="164" t="s">
        <v>14</v>
      </c>
      <c r="AB141" s="165"/>
      <c r="AC141" s="166"/>
      <c r="AD141" s="88"/>
      <c r="AE141" s="78"/>
      <c r="AF141" s="78"/>
    </row>
    <row r="142" spans="2:32" s="2" customFormat="1" x14ac:dyDescent="0.2">
      <c r="B142" s="124" t="s">
        <v>151</v>
      </c>
      <c r="C142" s="91" t="s">
        <v>2</v>
      </c>
      <c r="D142" s="91" t="s">
        <v>3</v>
      </c>
      <c r="E142" s="91" t="s">
        <v>4</v>
      </c>
      <c r="F142" s="91" t="s">
        <v>5</v>
      </c>
      <c r="G142" s="91" t="s">
        <v>7</v>
      </c>
      <c r="H142" s="92" t="s">
        <v>9</v>
      </c>
      <c r="I142" s="92" t="s">
        <v>22</v>
      </c>
      <c r="J142" s="161" t="s">
        <v>30</v>
      </c>
      <c r="K142" s="163"/>
      <c r="L142" s="93"/>
      <c r="M142" s="93" t="s">
        <v>12</v>
      </c>
      <c r="N142" s="93"/>
      <c r="O142" s="161" t="s">
        <v>30</v>
      </c>
      <c r="P142" s="163"/>
      <c r="Q142" s="93"/>
      <c r="R142" s="93" t="s">
        <v>12</v>
      </c>
      <c r="S142" s="93" t="s">
        <v>10</v>
      </c>
      <c r="T142" s="161" t="s">
        <v>30</v>
      </c>
      <c r="U142" s="163"/>
      <c r="V142" s="93"/>
      <c r="W142" s="93" t="s">
        <v>12</v>
      </c>
      <c r="X142" s="93" t="s">
        <v>10</v>
      </c>
      <c r="Y142" s="93" t="s">
        <v>24</v>
      </c>
      <c r="Z142" s="93" t="s">
        <v>24</v>
      </c>
      <c r="AA142" s="91" t="s">
        <v>15</v>
      </c>
      <c r="AB142" s="94" t="s">
        <v>17</v>
      </c>
      <c r="AC142" s="94" t="s">
        <v>19</v>
      </c>
      <c r="AD142" s="91" t="s">
        <v>21</v>
      </c>
      <c r="AE142" s="78"/>
      <c r="AF142" s="78"/>
    </row>
    <row r="143" spans="2:32" s="2" customFormat="1" x14ac:dyDescent="0.2">
      <c r="B143" s="124" t="s">
        <v>150</v>
      </c>
      <c r="C143" s="91"/>
      <c r="D143" s="91"/>
      <c r="E143" s="91"/>
      <c r="F143" s="91" t="s">
        <v>28</v>
      </c>
      <c r="G143" s="91" t="s">
        <v>6</v>
      </c>
      <c r="H143" s="92"/>
      <c r="I143" s="92"/>
      <c r="J143" s="93" t="s">
        <v>11</v>
      </c>
      <c r="K143" s="93" t="s">
        <v>29</v>
      </c>
      <c r="L143" s="93" t="s">
        <v>36</v>
      </c>
      <c r="M143" s="93" t="s">
        <v>31</v>
      </c>
      <c r="N143" s="93" t="s">
        <v>10</v>
      </c>
      <c r="O143" s="93" t="s">
        <v>11</v>
      </c>
      <c r="P143" s="93" t="s">
        <v>29</v>
      </c>
      <c r="Q143" s="93" t="s">
        <v>36</v>
      </c>
      <c r="R143" s="93" t="s">
        <v>31</v>
      </c>
      <c r="S143" s="93"/>
      <c r="T143" s="93" t="s">
        <v>11</v>
      </c>
      <c r="U143" s="93" t="s">
        <v>29</v>
      </c>
      <c r="V143" s="93" t="s">
        <v>36</v>
      </c>
      <c r="W143" s="93" t="s">
        <v>31</v>
      </c>
      <c r="X143" s="93"/>
      <c r="Y143" s="93" t="s">
        <v>37</v>
      </c>
      <c r="Z143" s="93" t="s">
        <v>13</v>
      </c>
      <c r="AA143" s="91" t="s">
        <v>16</v>
      </c>
      <c r="AB143" s="94" t="s">
        <v>18</v>
      </c>
      <c r="AC143" s="94" t="s">
        <v>20</v>
      </c>
      <c r="AD143" s="91"/>
      <c r="AE143" s="78"/>
      <c r="AF143" s="78"/>
    </row>
    <row r="144" spans="2:32" s="2" customFormat="1" ht="9.75" customHeight="1" x14ac:dyDescent="0.2">
      <c r="B144" s="125"/>
      <c r="C144" s="96"/>
      <c r="D144" s="96"/>
      <c r="E144" s="96"/>
      <c r="F144" s="96" t="s">
        <v>38</v>
      </c>
      <c r="G144" s="96"/>
      <c r="H144" s="97"/>
      <c r="I144" s="97"/>
      <c r="J144" s="98"/>
      <c r="K144" s="98"/>
      <c r="L144" s="98"/>
      <c r="M144" s="98" t="s">
        <v>32</v>
      </c>
      <c r="N144" s="98"/>
      <c r="O144" s="98"/>
      <c r="P144" s="98"/>
      <c r="Q144" s="98"/>
      <c r="R144" s="98" t="s">
        <v>32</v>
      </c>
      <c r="S144" s="98"/>
      <c r="T144" s="98"/>
      <c r="U144" s="98"/>
      <c r="V144" s="98"/>
      <c r="W144" s="98" t="s">
        <v>32</v>
      </c>
      <c r="X144" s="98"/>
      <c r="Y144" s="98"/>
      <c r="Z144" s="98"/>
      <c r="AA144" s="96"/>
      <c r="AB144" s="99"/>
      <c r="AC144" s="99"/>
      <c r="AD144" s="96"/>
      <c r="AE144" s="78"/>
      <c r="AF144" s="78"/>
    </row>
    <row r="145" spans="2:32" s="37" customFormat="1" hidden="1" x14ac:dyDescent="0.2">
      <c r="B145" s="126"/>
      <c r="C145" s="101"/>
      <c r="D145" s="102"/>
      <c r="E145" s="103"/>
      <c r="F145" s="104"/>
      <c r="G145" s="105"/>
      <c r="H145" s="106"/>
      <c r="I145" s="106"/>
      <c r="J145" s="107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9"/>
      <c r="Z145" s="109"/>
      <c r="AA145" s="110"/>
      <c r="AB145" s="111"/>
      <c r="AC145" s="111"/>
      <c r="AD145" s="117"/>
      <c r="AE145" s="79"/>
      <c r="AF145" s="79"/>
    </row>
    <row r="146" spans="2:32" s="37" customFormat="1" x14ac:dyDescent="0.2">
      <c r="B146" s="127"/>
      <c r="C146" s="101"/>
      <c r="D146" s="114" t="s">
        <v>63</v>
      </c>
      <c r="E146" s="113"/>
      <c r="F146" s="105"/>
      <c r="G146" s="105"/>
      <c r="H146" s="106"/>
      <c r="I146" s="106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9"/>
      <c r="Z146" s="109"/>
      <c r="AA146" s="110"/>
      <c r="AB146" s="111"/>
      <c r="AC146" s="115"/>
      <c r="AD146" s="113"/>
      <c r="AE146" s="79"/>
      <c r="AF146" s="79"/>
    </row>
    <row r="147" spans="2:32" s="37" customFormat="1" ht="33.75" x14ac:dyDescent="0.2">
      <c r="B147" s="128" t="s">
        <v>206</v>
      </c>
      <c r="C147" s="43"/>
      <c r="D147" s="132" t="s">
        <v>88</v>
      </c>
      <c r="E147" s="39" t="s">
        <v>64</v>
      </c>
      <c r="F147" s="41" t="s">
        <v>174</v>
      </c>
      <c r="G147" s="45" t="s">
        <v>49</v>
      </c>
      <c r="H147" s="46">
        <v>44313</v>
      </c>
      <c r="I147" s="46">
        <v>44357</v>
      </c>
      <c r="J147" s="146"/>
      <c r="K147" s="147">
        <f>SUM(1499853-2673)</f>
        <v>1497180</v>
      </c>
      <c r="L147" s="147"/>
      <c r="M147" s="147"/>
      <c r="N147" s="147">
        <f>K147+L147</f>
        <v>1497180</v>
      </c>
      <c r="O147" s="147"/>
      <c r="P147" s="147">
        <v>1497180</v>
      </c>
      <c r="Q147" s="147"/>
      <c r="R147" s="147"/>
      <c r="S147" s="147">
        <f>SUM(P147:R147)</f>
        <v>1497180</v>
      </c>
      <c r="T147" s="147"/>
      <c r="U147" s="147">
        <f>K147-P147</f>
        <v>0</v>
      </c>
      <c r="V147" s="147"/>
      <c r="W147" s="147"/>
      <c r="X147" s="147">
        <f>SUM(U147:W147)</f>
        <v>0</v>
      </c>
      <c r="Y147" s="47">
        <f>(P147/K147)*100</f>
        <v>100</v>
      </c>
      <c r="Z147" s="47">
        <v>100</v>
      </c>
      <c r="AA147" s="41" t="s">
        <v>127</v>
      </c>
      <c r="AB147" s="84" t="s">
        <v>128</v>
      </c>
      <c r="AC147" s="84" t="s">
        <v>128</v>
      </c>
      <c r="AD147" s="82"/>
      <c r="AE147" s="79"/>
      <c r="AF147" s="79"/>
    </row>
    <row r="148" spans="2:32" s="37" customFormat="1" ht="12" x14ac:dyDescent="0.2">
      <c r="B148" s="130"/>
      <c r="C148" s="43"/>
      <c r="D148" s="38"/>
      <c r="E148" s="39"/>
      <c r="F148" s="44"/>
      <c r="G148" s="45"/>
      <c r="H148" s="46"/>
      <c r="I148" s="46"/>
      <c r="J148" s="146"/>
      <c r="K148" s="147"/>
      <c r="L148" s="147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47"/>
      <c r="Z148" s="47"/>
      <c r="AA148" s="41"/>
      <c r="AB148" s="84"/>
      <c r="AC148" s="84"/>
      <c r="AD148" s="82"/>
      <c r="AE148" s="79"/>
      <c r="AF148" s="79"/>
    </row>
    <row r="149" spans="2:32" s="37" customFormat="1" ht="12" x14ac:dyDescent="0.2">
      <c r="B149" s="128"/>
      <c r="C149" s="43"/>
      <c r="D149" s="38"/>
      <c r="E149" s="39"/>
      <c r="F149" s="44"/>
      <c r="G149" s="45"/>
      <c r="H149" s="46"/>
      <c r="I149" s="46"/>
      <c r="J149" s="146"/>
      <c r="K149" s="147"/>
      <c r="L149" s="147"/>
      <c r="M149" s="147"/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47"/>
      <c r="Z149" s="47"/>
      <c r="AA149" s="41"/>
      <c r="AB149" s="84"/>
      <c r="AC149" s="84"/>
      <c r="AD149" s="82"/>
      <c r="AE149" s="79"/>
      <c r="AF149" s="79"/>
    </row>
    <row r="150" spans="2:32" s="37" customFormat="1" ht="12" x14ac:dyDescent="0.2">
      <c r="B150" s="128"/>
      <c r="C150" s="43"/>
      <c r="D150" s="38"/>
      <c r="E150" s="39"/>
      <c r="F150" s="44"/>
      <c r="G150" s="45"/>
      <c r="H150" s="46"/>
      <c r="I150" s="46"/>
      <c r="J150" s="146"/>
      <c r="K150" s="147"/>
      <c r="L150" s="147"/>
      <c r="M150" s="147"/>
      <c r="N150" s="147"/>
      <c r="O150" s="147"/>
      <c r="P150" s="147"/>
      <c r="Q150" s="147"/>
      <c r="R150" s="147"/>
      <c r="S150" s="147"/>
      <c r="T150" s="147"/>
      <c r="U150" s="147"/>
      <c r="V150" s="147"/>
      <c r="W150" s="147"/>
      <c r="X150" s="147"/>
      <c r="Y150" s="47"/>
      <c r="Z150" s="47"/>
      <c r="AA150" s="41"/>
      <c r="AB150" s="84"/>
      <c r="AC150" s="84"/>
      <c r="AD150" s="82"/>
      <c r="AE150" s="79"/>
      <c r="AF150" s="79"/>
    </row>
    <row r="151" spans="2:32" s="37" customFormat="1" ht="12" x14ac:dyDescent="0.2">
      <c r="B151" s="130"/>
      <c r="C151" s="43"/>
      <c r="D151" s="38"/>
      <c r="E151" s="39"/>
      <c r="F151" s="44"/>
      <c r="G151" s="45"/>
      <c r="H151" s="46"/>
      <c r="I151" s="46"/>
      <c r="J151" s="146"/>
      <c r="K151" s="147"/>
      <c r="L151" s="147"/>
      <c r="M151" s="147"/>
      <c r="N151" s="147"/>
      <c r="O151" s="147"/>
      <c r="P151" s="147"/>
      <c r="Q151" s="147"/>
      <c r="R151" s="147"/>
      <c r="S151" s="147"/>
      <c r="T151" s="147"/>
      <c r="U151" s="147"/>
      <c r="V151" s="147"/>
      <c r="W151" s="147"/>
      <c r="X151" s="147"/>
      <c r="Y151" s="47"/>
      <c r="Z151" s="47"/>
      <c r="AA151" s="41"/>
      <c r="AB151" s="84"/>
      <c r="AC151" s="84"/>
      <c r="AD151" s="82"/>
      <c r="AE151" s="79"/>
      <c r="AF151" s="79"/>
    </row>
    <row r="152" spans="2:32" s="37" customFormat="1" ht="12" x14ac:dyDescent="0.2">
      <c r="B152" s="128"/>
      <c r="C152" s="43"/>
      <c r="D152" s="38"/>
      <c r="E152" s="39"/>
      <c r="F152" s="44"/>
      <c r="G152" s="45"/>
      <c r="H152" s="46"/>
      <c r="I152" s="46"/>
      <c r="J152" s="146"/>
      <c r="K152" s="147"/>
      <c r="L152" s="147"/>
      <c r="M152" s="147"/>
      <c r="N152" s="147"/>
      <c r="O152" s="147"/>
      <c r="P152" s="147"/>
      <c r="Q152" s="147"/>
      <c r="R152" s="147"/>
      <c r="S152" s="147"/>
      <c r="T152" s="147"/>
      <c r="U152" s="147"/>
      <c r="V152" s="147"/>
      <c r="W152" s="147"/>
      <c r="X152" s="147"/>
      <c r="Y152" s="47"/>
      <c r="Z152" s="47"/>
      <c r="AA152" s="41"/>
      <c r="AB152" s="84"/>
      <c r="AC152" s="84"/>
      <c r="AD152" s="82"/>
      <c r="AE152" s="79"/>
      <c r="AF152" s="79"/>
    </row>
    <row r="153" spans="2:32" s="37" customFormat="1" ht="12" x14ac:dyDescent="0.2">
      <c r="B153" s="130"/>
      <c r="C153" s="43"/>
      <c r="D153" s="38"/>
      <c r="E153" s="39"/>
      <c r="F153" s="44"/>
      <c r="G153" s="45"/>
      <c r="H153" s="46"/>
      <c r="I153" s="46"/>
      <c r="J153" s="146"/>
      <c r="K153" s="147"/>
      <c r="L153" s="147"/>
      <c r="M153" s="147"/>
      <c r="N153" s="147"/>
      <c r="O153" s="147"/>
      <c r="P153" s="147"/>
      <c r="Q153" s="147"/>
      <c r="R153" s="147"/>
      <c r="S153" s="147"/>
      <c r="T153" s="147"/>
      <c r="U153" s="147"/>
      <c r="V153" s="147"/>
      <c r="W153" s="147"/>
      <c r="X153" s="147"/>
      <c r="Y153" s="47"/>
      <c r="Z153" s="47"/>
      <c r="AA153" s="41"/>
      <c r="AB153" s="84"/>
      <c r="AC153" s="84"/>
      <c r="AD153" s="82"/>
      <c r="AE153" s="79"/>
      <c r="AF153" s="79"/>
    </row>
    <row r="154" spans="2:32" s="37" customFormat="1" ht="116.25" customHeight="1" x14ac:dyDescent="0.2">
      <c r="B154" s="128"/>
      <c r="C154" s="43"/>
      <c r="D154" s="38"/>
      <c r="E154" s="39"/>
      <c r="F154" s="44"/>
      <c r="G154" s="45"/>
      <c r="H154" s="46"/>
      <c r="I154" s="46"/>
      <c r="J154" s="146"/>
      <c r="K154" s="147"/>
      <c r="L154" s="147"/>
      <c r="M154" s="147"/>
      <c r="N154" s="147"/>
      <c r="O154" s="147"/>
      <c r="P154" s="147"/>
      <c r="Q154" s="147"/>
      <c r="R154" s="147"/>
      <c r="S154" s="147"/>
      <c r="T154" s="147"/>
      <c r="U154" s="147"/>
      <c r="V154" s="147"/>
      <c r="W154" s="147"/>
      <c r="X154" s="147"/>
      <c r="Y154" s="47"/>
      <c r="Z154" s="47"/>
      <c r="AA154" s="41"/>
      <c r="AB154" s="84"/>
      <c r="AC154" s="84"/>
      <c r="AD154" s="82"/>
      <c r="AE154" s="79"/>
      <c r="AF154" s="79"/>
    </row>
    <row r="155" spans="2:32" s="37" customFormat="1" ht="12" x14ac:dyDescent="0.2">
      <c r="B155" s="130"/>
      <c r="C155" s="43"/>
      <c r="D155" s="38"/>
      <c r="E155" s="39"/>
      <c r="F155" s="44"/>
      <c r="G155" s="45"/>
      <c r="H155" s="46"/>
      <c r="I155" s="46"/>
      <c r="J155" s="146"/>
      <c r="K155" s="147"/>
      <c r="L155" s="147"/>
      <c r="M155" s="147"/>
      <c r="N155" s="147"/>
      <c r="O155" s="147"/>
      <c r="P155" s="147"/>
      <c r="Q155" s="147"/>
      <c r="R155" s="147"/>
      <c r="S155" s="147"/>
      <c r="T155" s="147"/>
      <c r="U155" s="147"/>
      <c r="V155" s="147"/>
      <c r="W155" s="147"/>
      <c r="X155" s="147"/>
      <c r="Y155" s="47"/>
      <c r="Z155" s="47"/>
      <c r="AA155" s="41"/>
      <c r="AB155" s="84"/>
      <c r="AC155" s="84"/>
      <c r="AD155" s="82"/>
      <c r="AE155" s="79"/>
      <c r="AF155" s="79"/>
    </row>
    <row r="156" spans="2:32" s="37" customFormat="1" ht="12" x14ac:dyDescent="0.2">
      <c r="B156" s="128"/>
      <c r="C156" s="43"/>
      <c r="D156" s="38"/>
      <c r="E156" s="39"/>
      <c r="F156" s="44"/>
      <c r="G156" s="45"/>
      <c r="H156" s="46"/>
      <c r="I156" s="46"/>
      <c r="J156" s="146"/>
      <c r="K156" s="147"/>
      <c r="L156" s="147"/>
      <c r="M156" s="147"/>
      <c r="N156" s="147"/>
      <c r="O156" s="147"/>
      <c r="P156" s="147"/>
      <c r="Q156" s="147"/>
      <c r="R156" s="147"/>
      <c r="S156" s="147"/>
      <c r="T156" s="147"/>
      <c r="U156" s="147"/>
      <c r="V156" s="147"/>
      <c r="W156" s="147"/>
      <c r="X156" s="147"/>
      <c r="Y156" s="47"/>
      <c r="Z156" s="47"/>
      <c r="AA156" s="41"/>
      <c r="AB156" s="84"/>
      <c r="AC156" s="84"/>
      <c r="AD156" s="82"/>
      <c r="AE156" s="79"/>
      <c r="AF156" s="79"/>
    </row>
    <row r="157" spans="2:32" s="37" customFormat="1" ht="12" x14ac:dyDescent="0.2">
      <c r="B157" s="130"/>
      <c r="C157" s="43"/>
      <c r="D157" s="38"/>
      <c r="E157" s="39"/>
      <c r="F157" s="44"/>
      <c r="G157" s="45"/>
      <c r="H157" s="46"/>
      <c r="I157" s="46"/>
      <c r="J157" s="146"/>
      <c r="K157" s="147"/>
      <c r="L157" s="147"/>
      <c r="M157" s="147"/>
      <c r="N157" s="147"/>
      <c r="O157" s="147"/>
      <c r="P157" s="147"/>
      <c r="Q157" s="147"/>
      <c r="R157" s="147"/>
      <c r="S157" s="147"/>
      <c r="T157" s="147"/>
      <c r="U157" s="147"/>
      <c r="V157" s="147"/>
      <c r="W157" s="147"/>
      <c r="X157" s="147"/>
      <c r="Y157" s="47"/>
      <c r="Z157" s="47"/>
      <c r="AA157" s="41"/>
      <c r="AB157" s="84"/>
      <c r="AC157" s="84"/>
      <c r="AD157" s="82"/>
      <c r="AE157" s="79"/>
      <c r="AF157" s="79"/>
    </row>
    <row r="158" spans="2:32" s="37" customFormat="1" ht="12" x14ac:dyDescent="0.2">
      <c r="B158" s="128"/>
      <c r="C158" s="43"/>
      <c r="D158" s="38"/>
      <c r="E158" s="39"/>
      <c r="F158" s="44"/>
      <c r="G158" s="45"/>
      <c r="H158" s="46"/>
      <c r="I158" s="46"/>
      <c r="J158" s="146"/>
      <c r="K158" s="147"/>
      <c r="L158" s="147"/>
      <c r="M158" s="147"/>
      <c r="N158" s="147"/>
      <c r="O158" s="147"/>
      <c r="P158" s="147"/>
      <c r="Q158" s="147"/>
      <c r="R158" s="147"/>
      <c r="S158" s="147"/>
      <c r="T158" s="147"/>
      <c r="U158" s="147"/>
      <c r="V158" s="147"/>
      <c r="W158" s="147"/>
      <c r="X158" s="147"/>
      <c r="Y158" s="47"/>
      <c r="Z158" s="47"/>
      <c r="AA158" s="41"/>
      <c r="AB158" s="84"/>
      <c r="AC158" s="84"/>
      <c r="AD158" s="82"/>
      <c r="AE158" s="79"/>
      <c r="AF158" s="79"/>
    </row>
    <row r="159" spans="2:32" s="37" customFormat="1" ht="12" x14ac:dyDescent="0.2">
      <c r="B159" s="130"/>
      <c r="C159" s="43"/>
      <c r="D159" s="38"/>
      <c r="E159" s="39"/>
      <c r="F159" s="44"/>
      <c r="G159" s="45"/>
      <c r="H159" s="46"/>
      <c r="I159" s="46"/>
      <c r="J159" s="146"/>
      <c r="K159" s="147"/>
      <c r="L159" s="147"/>
      <c r="M159" s="147"/>
      <c r="N159" s="147"/>
      <c r="O159" s="147"/>
      <c r="P159" s="147"/>
      <c r="Q159" s="147"/>
      <c r="R159" s="147"/>
      <c r="S159" s="147"/>
      <c r="T159" s="147"/>
      <c r="U159" s="147"/>
      <c r="V159" s="147"/>
      <c r="W159" s="147"/>
      <c r="X159" s="147"/>
      <c r="Y159" s="47"/>
      <c r="Z159" s="47"/>
      <c r="AA159" s="41"/>
      <c r="AB159" s="84"/>
      <c r="AC159" s="84"/>
      <c r="AD159" s="82"/>
      <c r="AE159" s="79"/>
      <c r="AF159" s="79"/>
    </row>
    <row r="160" spans="2:32" s="37" customFormat="1" ht="12" x14ac:dyDescent="0.2">
      <c r="B160" s="130"/>
      <c r="C160" s="43"/>
      <c r="D160" s="38"/>
      <c r="E160" s="39"/>
      <c r="F160" s="44"/>
      <c r="G160" s="45"/>
      <c r="H160" s="46"/>
      <c r="I160" s="46"/>
      <c r="J160" s="146"/>
      <c r="K160" s="147"/>
      <c r="L160" s="147"/>
      <c r="M160" s="147"/>
      <c r="N160" s="147"/>
      <c r="O160" s="147"/>
      <c r="P160" s="147"/>
      <c r="Q160" s="147"/>
      <c r="R160" s="147"/>
      <c r="S160" s="147"/>
      <c r="T160" s="147"/>
      <c r="U160" s="147"/>
      <c r="V160" s="147"/>
      <c r="W160" s="147"/>
      <c r="X160" s="147"/>
      <c r="Y160" s="47"/>
      <c r="Z160" s="47"/>
      <c r="AA160" s="41"/>
      <c r="AB160" s="84"/>
      <c r="AC160" s="84"/>
      <c r="AD160" s="82"/>
      <c r="AE160" s="79"/>
      <c r="AF160" s="79"/>
    </row>
    <row r="161" spans="2:32" s="37" customFormat="1" ht="42.75" customHeight="1" x14ac:dyDescent="0.2">
      <c r="B161" s="130"/>
      <c r="C161" s="43"/>
      <c r="D161" s="38"/>
      <c r="E161" s="39"/>
      <c r="F161" s="44"/>
      <c r="G161" s="45"/>
      <c r="H161" s="46"/>
      <c r="I161" s="46"/>
      <c r="J161" s="146"/>
      <c r="K161" s="147"/>
      <c r="L161" s="147"/>
      <c r="M161" s="147"/>
      <c r="N161" s="147"/>
      <c r="O161" s="147"/>
      <c r="P161" s="147"/>
      <c r="Q161" s="147"/>
      <c r="R161" s="147"/>
      <c r="S161" s="147"/>
      <c r="T161" s="147"/>
      <c r="U161" s="147"/>
      <c r="V161" s="147"/>
      <c r="W161" s="147"/>
      <c r="X161" s="147"/>
      <c r="Y161" s="47"/>
      <c r="Z161" s="47"/>
      <c r="AA161" s="41"/>
      <c r="AB161" s="84"/>
      <c r="AC161" s="84"/>
      <c r="AD161" s="82"/>
      <c r="AE161" s="79"/>
      <c r="AF161" s="79"/>
    </row>
    <row r="162" spans="2:32" s="37" customFormat="1" ht="12" x14ac:dyDescent="0.2">
      <c r="B162" s="128"/>
      <c r="C162" s="43"/>
      <c r="D162" s="38"/>
      <c r="E162" s="39"/>
      <c r="F162" s="44"/>
      <c r="G162" s="45"/>
      <c r="H162" s="46"/>
      <c r="I162" s="46"/>
      <c r="J162" s="146"/>
      <c r="K162" s="147"/>
      <c r="L162" s="147"/>
      <c r="M162" s="147"/>
      <c r="N162" s="147"/>
      <c r="O162" s="147"/>
      <c r="P162" s="147"/>
      <c r="Q162" s="147"/>
      <c r="R162" s="147"/>
      <c r="S162" s="147"/>
      <c r="T162" s="147"/>
      <c r="U162" s="147"/>
      <c r="V162" s="147"/>
      <c r="W162" s="147"/>
      <c r="X162" s="147"/>
      <c r="Y162" s="47"/>
      <c r="Z162" s="47"/>
      <c r="AA162" s="41"/>
      <c r="AB162" s="84"/>
      <c r="AC162" s="84"/>
      <c r="AD162" s="82"/>
      <c r="AE162" s="79"/>
      <c r="AF162" s="79"/>
    </row>
    <row r="163" spans="2:32" s="37" customFormat="1" ht="12" x14ac:dyDescent="0.2">
      <c r="B163" s="129"/>
      <c r="C163" s="49"/>
      <c r="D163" s="50"/>
      <c r="E163" s="65"/>
      <c r="F163" s="66"/>
      <c r="G163" s="51"/>
      <c r="H163" s="52"/>
      <c r="I163" s="52"/>
      <c r="J163" s="148"/>
      <c r="K163" s="149"/>
      <c r="L163" s="149"/>
      <c r="M163" s="149"/>
      <c r="N163" s="149"/>
      <c r="O163" s="149"/>
      <c r="P163" s="149"/>
      <c r="Q163" s="149"/>
      <c r="R163" s="149"/>
      <c r="S163" s="149"/>
      <c r="T163" s="149"/>
      <c r="U163" s="149"/>
      <c r="V163" s="149"/>
      <c r="W163" s="149"/>
      <c r="X163" s="149"/>
      <c r="Y163" s="53"/>
      <c r="Z163" s="53"/>
      <c r="AA163" s="54"/>
      <c r="AB163" s="85"/>
      <c r="AC163" s="85"/>
      <c r="AD163" s="83"/>
      <c r="AE163" s="79"/>
      <c r="AF163" s="79"/>
    </row>
    <row r="164" spans="2:32" s="1" customFormat="1" ht="12" x14ac:dyDescent="0.2">
      <c r="B164" s="121"/>
      <c r="H164" s="55"/>
      <c r="I164" s="56" t="s">
        <v>25</v>
      </c>
      <c r="J164" s="150"/>
      <c r="K164" s="144">
        <f>SUM(K145:K163)</f>
        <v>1497180</v>
      </c>
      <c r="L164" s="144"/>
      <c r="M164" s="144">
        <v>0</v>
      </c>
      <c r="N164" s="144">
        <f>SUM(N145:N163)</f>
        <v>1497180</v>
      </c>
      <c r="O164" s="144"/>
      <c r="P164" s="144">
        <f>SUM(P145:P163)</f>
        <v>1497180</v>
      </c>
      <c r="Q164" s="144"/>
      <c r="R164" s="144">
        <v>0</v>
      </c>
      <c r="S164" s="144">
        <f>SUM(S145:S163)</f>
        <v>1497180</v>
      </c>
      <c r="T164" s="144"/>
      <c r="U164" s="144">
        <f>SUM(U145:U163)</f>
        <v>0</v>
      </c>
      <c r="V164" s="144"/>
      <c r="W164" s="144"/>
      <c r="X164" s="144">
        <f>SUM(X145:X163)</f>
        <v>0</v>
      </c>
      <c r="Y164" s="22"/>
      <c r="Z164" s="22"/>
      <c r="AB164" s="14"/>
      <c r="AC164" s="14"/>
      <c r="AE164" s="25"/>
      <c r="AF164" s="25"/>
    </row>
    <row r="165" spans="2:32" s="1" customFormat="1" ht="12" x14ac:dyDescent="0.2">
      <c r="B165" s="121"/>
      <c r="H165" s="55"/>
      <c r="I165" s="56" t="s">
        <v>26</v>
      </c>
      <c r="J165" s="151"/>
      <c r="K165" s="152">
        <f>(K134+K164)-1</f>
        <v>32514885</v>
      </c>
      <c r="L165" s="152"/>
      <c r="M165" s="152">
        <f>M134</f>
        <v>781944</v>
      </c>
      <c r="N165" s="152">
        <f>N134+N164</f>
        <v>33296830</v>
      </c>
      <c r="O165" s="152"/>
      <c r="P165" s="152">
        <f>P134+P164</f>
        <v>32514885.140000001</v>
      </c>
      <c r="Q165" s="152"/>
      <c r="R165" s="152">
        <f>R134</f>
        <v>781944</v>
      </c>
      <c r="S165" s="152">
        <f>S134+S164</f>
        <v>33296829.140000001</v>
      </c>
      <c r="T165" s="152"/>
      <c r="U165" s="152">
        <f>U164</f>
        <v>0</v>
      </c>
      <c r="V165" s="152"/>
      <c r="W165" s="152"/>
      <c r="X165" s="152">
        <f>X164</f>
        <v>0</v>
      </c>
      <c r="Y165" s="23"/>
      <c r="Z165" s="23"/>
      <c r="AB165" s="14"/>
      <c r="AC165" s="14"/>
      <c r="AE165" s="25"/>
      <c r="AF165" s="25"/>
    </row>
    <row r="166" spans="2:32" s="1" customFormat="1" ht="12" x14ac:dyDescent="0.2">
      <c r="B166" s="121"/>
      <c r="H166" s="55"/>
      <c r="I166" s="56" t="s">
        <v>27</v>
      </c>
      <c r="J166" s="151"/>
      <c r="K166" s="152">
        <f>K165</f>
        <v>32514885</v>
      </c>
      <c r="L166" s="152"/>
      <c r="M166" s="152">
        <f>M165</f>
        <v>781944</v>
      </c>
      <c r="N166" s="152">
        <f>N165-1</f>
        <v>33296829</v>
      </c>
      <c r="O166" s="152"/>
      <c r="P166" s="152">
        <f>P165</f>
        <v>32514885.140000001</v>
      </c>
      <c r="Q166" s="152"/>
      <c r="R166" s="152">
        <f>R165</f>
        <v>781944</v>
      </c>
      <c r="S166" s="152">
        <f>S165</f>
        <v>33296829.140000001</v>
      </c>
      <c r="T166" s="152"/>
      <c r="U166" s="152">
        <f>U165</f>
        <v>0</v>
      </c>
      <c r="V166" s="152"/>
      <c r="W166" s="152"/>
      <c r="X166" s="152">
        <f>X165</f>
        <v>0</v>
      </c>
      <c r="Y166" s="23"/>
      <c r="Z166" s="23"/>
      <c r="AB166" s="14"/>
      <c r="AC166" s="14"/>
      <c r="AE166" s="25"/>
      <c r="AF166" s="25"/>
    </row>
    <row r="167" spans="2:32" s="1" customFormat="1" ht="70.5" customHeight="1" x14ac:dyDescent="0.2">
      <c r="B167" s="121"/>
      <c r="H167" s="55"/>
      <c r="I167" s="5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B167" s="14"/>
      <c r="AC167" s="14"/>
      <c r="AE167" s="25"/>
      <c r="AF167" s="25"/>
    </row>
    <row r="168" spans="2:32" s="1" customFormat="1" ht="13.5" customHeight="1" thickBot="1" x14ac:dyDescent="0.25">
      <c r="B168" s="121"/>
      <c r="D168" s="58"/>
      <c r="H168" s="55"/>
      <c r="I168" s="55"/>
      <c r="J168" s="5"/>
      <c r="K168" s="167"/>
      <c r="L168" s="167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169"/>
      <c r="Z168" s="169"/>
      <c r="AA168" s="169"/>
      <c r="AB168" s="169"/>
      <c r="AC168" s="169"/>
      <c r="AE168" s="25"/>
      <c r="AF168" s="25"/>
    </row>
    <row r="169" spans="2:32" s="1" customFormat="1" ht="12.75" x14ac:dyDescent="0.2">
      <c r="B169" s="121"/>
      <c r="D169" s="156" t="s">
        <v>226</v>
      </c>
      <c r="E169" s="156"/>
      <c r="F169" s="141"/>
      <c r="G169" s="141"/>
      <c r="H169" s="142"/>
      <c r="I169" s="142"/>
      <c r="J169" s="139"/>
      <c r="K169" s="168"/>
      <c r="L169" s="168"/>
      <c r="M169" s="157"/>
      <c r="N169" s="157"/>
      <c r="O169" s="157"/>
      <c r="P169" s="139"/>
      <c r="Q169" s="139"/>
      <c r="R169" s="139"/>
      <c r="S169" s="139"/>
      <c r="T169" s="139"/>
      <c r="U169" s="139"/>
      <c r="V169" s="139"/>
      <c r="W169" s="139"/>
      <c r="X169" s="139"/>
      <c r="Y169" s="158" t="s">
        <v>97</v>
      </c>
      <c r="Z169" s="159"/>
      <c r="AA169" s="159"/>
      <c r="AB169" s="159"/>
      <c r="AC169" s="159"/>
      <c r="AE169" s="25"/>
      <c r="AF169" s="25"/>
    </row>
    <row r="170" spans="2:32" s="1" customFormat="1" ht="22.5" customHeight="1" x14ac:dyDescent="0.2">
      <c r="B170" s="121"/>
      <c r="D170" s="160" t="s">
        <v>227</v>
      </c>
      <c r="E170" s="160"/>
      <c r="F170" s="141"/>
      <c r="G170" s="141"/>
      <c r="H170" s="142"/>
      <c r="I170" s="142"/>
      <c r="J170" s="139"/>
      <c r="K170" s="139"/>
      <c r="L170" s="139"/>
      <c r="M170" s="157"/>
      <c r="N170" s="157"/>
      <c r="O170" s="157"/>
      <c r="P170" s="139"/>
      <c r="Q170" s="139"/>
      <c r="R170" s="139"/>
      <c r="S170" s="139"/>
      <c r="T170" s="139"/>
      <c r="U170" s="139"/>
      <c r="V170" s="139"/>
      <c r="W170" s="139"/>
      <c r="X170" s="143"/>
      <c r="Y170" s="174" t="s">
        <v>98</v>
      </c>
      <c r="Z170" s="174"/>
      <c r="AA170" s="174"/>
      <c r="AB170" s="174"/>
      <c r="AC170" s="174"/>
      <c r="AD170" s="74"/>
      <c r="AE170" s="25"/>
      <c r="AF170" s="25"/>
    </row>
  </sheetData>
  <mergeCells count="70">
    <mergeCell ref="Y51:AC51"/>
    <mergeCell ref="Y96:AC96"/>
    <mergeCell ref="Y138:AC138"/>
    <mergeCell ref="Y170:AC170"/>
    <mergeCell ref="D50:E50"/>
    <mergeCell ref="D51:E51"/>
    <mergeCell ref="D137:E137"/>
    <mergeCell ref="J100:K100"/>
    <mergeCell ref="O100:P100"/>
    <mergeCell ref="D138:E138"/>
    <mergeCell ref="T100:U100"/>
    <mergeCell ref="Y136:AC136"/>
    <mergeCell ref="M137:O137"/>
    <mergeCell ref="Y137:AC137"/>
    <mergeCell ref="J141:N141"/>
    <mergeCell ref="O141:S141"/>
    <mergeCell ref="Y49:AC49"/>
    <mergeCell ref="M50:O50"/>
    <mergeCell ref="Y50:AC50"/>
    <mergeCell ref="M51:O51"/>
    <mergeCell ref="H99:I99"/>
    <mergeCell ref="J99:N99"/>
    <mergeCell ref="O99:S99"/>
    <mergeCell ref="T99:X99"/>
    <mergeCell ref="AA99:AC99"/>
    <mergeCell ref="O54:S54"/>
    <mergeCell ref="T54:X54"/>
    <mergeCell ref="AA54:AC54"/>
    <mergeCell ref="J55:K55"/>
    <mergeCell ref="O55:P55"/>
    <mergeCell ref="T55:U55"/>
    <mergeCell ref="Y94:AC94"/>
    <mergeCell ref="B7:AD7"/>
    <mergeCell ref="B1:AD1"/>
    <mergeCell ref="B4:AD4"/>
    <mergeCell ref="B5:AD5"/>
    <mergeCell ref="B6:AD6"/>
    <mergeCell ref="B3:AD3"/>
    <mergeCell ref="B2:AD2"/>
    <mergeCell ref="H12:I12"/>
    <mergeCell ref="Y168:AC168"/>
    <mergeCell ref="J142:K142"/>
    <mergeCell ref="O142:P142"/>
    <mergeCell ref="T142:U142"/>
    <mergeCell ref="M138:O138"/>
    <mergeCell ref="H54:I54"/>
    <mergeCell ref="J54:N54"/>
    <mergeCell ref="J12:N12"/>
    <mergeCell ref="O12:S12"/>
    <mergeCell ref="T12:X12"/>
    <mergeCell ref="AA12:AC12"/>
    <mergeCell ref="J13:K13"/>
    <mergeCell ref="O13:P13"/>
    <mergeCell ref="T13:U13"/>
    <mergeCell ref="H141:I141"/>
    <mergeCell ref="T141:X141"/>
    <mergeCell ref="AA141:AC141"/>
    <mergeCell ref="D169:E169"/>
    <mergeCell ref="M169:O169"/>
    <mergeCell ref="D170:E170"/>
    <mergeCell ref="M170:O170"/>
    <mergeCell ref="Y169:AC169"/>
    <mergeCell ref="K168:L168"/>
    <mergeCell ref="K169:L169"/>
    <mergeCell ref="AD66:AD67"/>
    <mergeCell ref="D95:E95"/>
    <mergeCell ref="M95:O95"/>
    <mergeCell ref="Y95:AC95"/>
    <mergeCell ref="D96:E96"/>
    <mergeCell ref="M96:O96"/>
  </mergeCells>
  <phoneticPr fontId="5" type="noConversion"/>
  <printOptions verticalCentered="1"/>
  <pageMargins left="0.78740157480314965" right="0.39370078740157483" top="1.1811023622047245" bottom="1.1811023622047245" header="0" footer="0"/>
  <pageSetup paperSize="5" scale="45" pageOrder="overThenDown" orientation="landscape" verticalDpi="4294967292" r:id="rId1"/>
  <headerFooter alignWithMargins="0">
    <oddHeader>&amp;L&amp;G</oddHeader>
  </headerFooter>
  <rowBreaks count="2" manualBreakCount="2">
    <brk id="51" max="29" man="1"/>
    <brk id="96" max="29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showGridLines="0" tabSelected="1" view="pageBreakPreview" topLeftCell="A25" zoomScaleNormal="100" workbookViewId="0">
      <selection activeCell="G36" sqref="G36"/>
    </sheetView>
  </sheetViews>
  <sheetFormatPr baseColWidth="10" defaultRowHeight="12.75" x14ac:dyDescent="0.2"/>
  <cols>
    <col min="1" max="1" width="55.42578125" style="12" customWidth="1"/>
    <col min="2" max="2" width="12.42578125" style="26" customWidth="1"/>
    <col min="3" max="3" width="13.42578125" style="26" bestFit="1" customWidth="1"/>
    <col min="4" max="4" width="12.7109375" style="26" bestFit="1" customWidth="1"/>
    <col min="5" max="5" width="11" style="26" customWidth="1"/>
    <col min="6" max="6" width="11.42578125" style="26"/>
    <col min="7" max="7" width="11.5703125" style="26" customWidth="1"/>
    <col min="8" max="9" width="11.42578125" style="26"/>
    <col min="10" max="10" width="9.5703125" style="26" customWidth="1"/>
    <col min="11" max="16" width="11.42578125" style="26"/>
    <col min="17" max="16384" width="11.42578125" style="12"/>
  </cols>
  <sheetData>
    <row r="1" spans="1:29" x14ac:dyDescent="0.2">
      <c r="A1" s="179" t="s">
        <v>39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x14ac:dyDescent="0.2">
      <c r="A2" s="170" t="s">
        <v>41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x14ac:dyDescent="0.2">
      <c r="A3" s="170" t="s">
        <v>45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x14ac:dyDescent="0.2">
      <c r="A4" s="170" t="s">
        <v>44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x14ac:dyDescent="0.2">
      <c r="A5" s="170" t="s">
        <v>0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ht="18" x14ac:dyDescent="0.25">
      <c r="A6" s="173" t="s">
        <v>149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x14ac:dyDescent="0.2">
      <c r="A7" s="170" t="s">
        <v>210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</row>
    <row r="8" spans="1:29" x14ac:dyDescent="0.2">
      <c r="A8" s="178" t="s">
        <v>47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x14ac:dyDescent="0.2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x14ac:dyDescent="0.2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x14ac:dyDescent="0.2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ht="7.5" customHeight="1" x14ac:dyDescent="0.2"/>
    <row r="14" spans="1:29" x14ac:dyDescent="0.2">
      <c r="A14" s="15"/>
      <c r="B14" s="175" t="s">
        <v>34</v>
      </c>
      <c r="C14" s="175"/>
      <c r="D14" s="175"/>
      <c r="E14" s="175"/>
      <c r="F14" s="176"/>
      <c r="G14" s="175" t="s">
        <v>33</v>
      </c>
      <c r="H14" s="175"/>
      <c r="I14" s="175"/>
      <c r="J14" s="175"/>
      <c r="K14" s="176"/>
      <c r="L14" s="175" t="s">
        <v>35</v>
      </c>
      <c r="M14" s="175"/>
      <c r="N14" s="175"/>
      <c r="O14" s="175"/>
      <c r="P14" s="176"/>
    </row>
    <row r="15" spans="1:29" x14ac:dyDescent="0.2">
      <c r="A15" s="16"/>
      <c r="B15" s="175" t="s">
        <v>30</v>
      </c>
      <c r="C15" s="176"/>
      <c r="D15" s="8"/>
      <c r="E15" s="8" t="s">
        <v>12</v>
      </c>
      <c r="F15" s="8"/>
      <c r="G15" s="177" t="s">
        <v>30</v>
      </c>
      <c r="H15" s="176"/>
      <c r="I15" s="8"/>
      <c r="J15" s="8" t="s">
        <v>12</v>
      </c>
      <c r="K15" s="8" t="s">
        <v>10</v>
      </c>
      <c r="L15" s="177" t="s">
        <v>30</v>
      </c>
      <c r="M15" s="176"/>
      <c r="N15" s="8"/>
      <c r="O15" s="8" t="s">
        <v>12</v>
      </c>
      <c r="P15" s="8" t="s">
        <v>10</v>
      </c>
    </row>
    <row r="16" spans="1:29" x14ac:dyDescent="0.2">
      <c r="A16" s="7" t="s">
        <v>46</v>
      </c>
      <c r="B16" s="17" t="s">
        <v>11</v>
      </c>
      <c r="C16" s="8" t="s">
        <v>29</v>
      </c>
      <c r="D16" s="8" t="s">
        <v>36</v>
      </c>
      <c r="E16" s="8" t="s">
        <v>154</v>
      </c>
      <c r="F16" s="8" t="s">
        <v>10</v>
      </c>
      <c r="G16" s="8" t="s">
        <v>11</v>
      </c>
      <c r="H16" s="8" t="s">
        <v>29</v>
      </c>
      <c r="I16" s="8" t="s">
        <v>36</v>
      </c>
      <c r="J16" s="8" t="s">
        <v>154</v>
      </c>
      <c r="K16" s="8"/>
      <c r="L16" s="8" t="s">
        <v>11</v>
      </c>
      <c r="M16" s="8" t="s">
        <v>29</v>
      </c>
      <c r="N16" s="8" t="s">
        <v>36</v>
      </c>
      <c r="O16" s="8" t="s">
        <v>154</v>
      </c>
      <c r="P16" s="8"/>
    </row>
    <row r="17" spans="1:18" x14ac:dyDescent="0.2">
      <c r="A17" s="18"/>
      <c r="B17" s="17"/>
      <c r="C17" s="8"/>
      <c r="D17" s="8"/>
      <c r="E17" s="120">
        <v>2020</v>
      </c>
      <c r="F17" s="8"/>
      <c r="G17" s="8"/>
      <c r="H17" s="8"/>
      <c r="I17" s="8"/>
      <c r="J17" s="120">
        <v>2020</v>
      </c>
      <c r="K17" s="8"/>
      <c r="L17" s="8"/>
      <c r="M17" s="8"/>
      <c r="N17" s="8"/>
      <c r="O17" s="120">
        <v>2020</v>
      </c>
      <c r="P17" s="8"/>
    </row>
    <row r="18" spans="1:18" x14ac:dyDescent="0.2">
      <c r="A18" s="15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8" x14ac:dyDescent="0.2">
      <c r="A19" s="20"/>
      <c r="B19" s="21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1:18" x14ac:dyDescent="0.2">
      <c r="A20" s="20"/>
      <c r="B20" s="21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8" x14ac:dyDescent="0.2">
      <c r="A21" s="135" t="str">
        <f>+'fondo 3'!D10</f>
        <v>URB. URBANIZACIÓN</v>
      </c>
      <c r="B21" s="21"/>
      <c r="C21" s="136">
        <f>'fondo 3'!N18+'fondo 3'!N19+'fondo 3'!N20+'fondo 3'!N22+'fondo 3'!N24+'fondo 3'!N26+'fondo 3'!N28+'fondo 3'!N30+'fondo 3'!N32+'fondo 3'!N34+'fondo 3'!N36+'fondo 3'!N38+'fondo 3'!N40+'fondo 3'!N42+'fondo 3'!N60+'fondo 3'!N62+'fondo 3'!N64+'fondo 3'!N66+'fondo 3'!N68</f>
        <v>23383917</v>
      </c>
      <c r="D21" s="136"/>
      <c r="E21" s="136"/>
      <c r="F21" s="136">
        <f>C21</f>
        <v>23383917</v>
      </c>
      <c r="G21" s="136"/>
      <c r="H21" s="136">
        <f>C21</f>
        <v>23383917</v>
      </c>
      <c r="I21" s="136"/>
      <c r="J21" s="136"/>
      <c r="K21" s="136">
        <f>C21</f>
        <v>23383917</v>
      </c>
      <c r="L21" s="136"/>
      <c r="M21" s="136">
        <f>+'fondo 3'!U92</f>
        <v>0</v>
      </c>
      <c r="N21" s="136"/>
      <c r="O21" s="136">
        <f>+'fondo 3'!W92</f>
        <v>0</v>
      </c>
      <c r="P21" s="136">
        <f>+'fondo 3'!X92</f>
        <v>0</v>
      </c>
    </row>
    <row r="22" spans="1:18" x14ac:dyDescent="0.2">
      <c r="A22" s="135" t="str">
        <f>+'fondo 3'!D97</f>
        <v>AGUA Y SANEAMIENTO</v>
      </c>
      <c r="B22" s="21"/>
      <c r="C22" s="136">
        <f>'fondo 3'!K105+'fondo 3'!K106+'fondo 3'!K107+'fondo 3'!K109+'fondo 3'!K111+'fondo 3'!K113+'fondo 3'!K115+'fondo 3'!K117+'fondo 3'!K119</f>
        <v>4299134</v>
      </c>
      <c r="D22" s="136"/>
      <c r="E22" s="136">
        <f>+'fondo 3'!M134</f>
        <v>781944</v>
      </c>
      <c r="F22" s="136">
        <f>C22+E22</f>
        <v>5081078</v>
      </c>
      <c r="G22" s="136"/>
      <c r="H22" s="136">
        <f t="shared" ref="H22:H25" si="0">C22</f>
        <v>4299134</v>
      </c>
      <c r="I22" s="136"/>
      <c r="J22" s="136">
        <f>+'fondo 3'!R134</f>
        <v>781944</v>
      </c>
      <c r="K22" s="136">
        <f>C22+J22</f>
        <v>5081078</v>
      </c>
      <c r="L22" s="136"/>
      <c r="M22" s="136">
        <f>+'fondo 3'!U134</f>
        <v>-0.18999999982770532</v>
      </c>
      <c r="N22" s="136"/>
      <c r="O22" s="136">
        <f>+'fondo 3'!W134</f>
        <v>0</v>
      </c>
      <c r="P22" s="136">
        <v>0</v>
      </c>
    </row>
    <row r="23" spans="1:18" x14ac:dyDescent="0.2">
      <c r="A23" s="135" t="str">
        <f>+'fondo 3'!D139</f>
        <v>INFRAESTRUCTURA DEPORTIVA</v>
      </c>
      <c r="B23" s="21"/>
      <c r="C23" s="136">
        <f>'fondo 3'!K147</f>
        <v>1497180</v>
      </c>
      <c r="D23" s="136"/>
      <c r="E23" s="136"/>
      <c r="F23" s="136">
        <f>C23</f>
        <v>1497180</v>
      </c>
      <c r="G23" s="136"/>
      <c r="H23" s="136">
        <f t="shared" si="0"/>
        <v>1497180</v>
      </c>
      <c r="I23" s="136"/>
      <c r="J23" s="136"/>
      <c r="K23" s="136">
        <f t="shared" ref="K23:K25" si="1">C23</f>
        <v>1497180</v>
      </c>
      <c r="L23" s="136"/>
      <c r="M23" s="136">
        <f>+'fondo 3'!U166</f>
        <v>0</v>
      </c>
      <c r="N23" s="136"/>
      <c r="O23" s="136">
        <f>+'fondo 3'!W166</f>
        <v>0</v>
      </c>
      <c r="P23" s="136">
        <f>+'fondo 3'!X166</f>
        <v>0</v>
      </c>
    </row>
    <row r="24" spans="1:18" x14ac:dyDescent="0.2">
      <c r="A24" s="135" t="s">
        <v>144</v>
      </c>
      <c r="B24" s="21"/>
      <c r="C24" s="136">
        <f>'fondo 3'!K74+'fondo 3'!K76</f>
        <v>1343680</v>
      </c>
      <c r="D24" s="136"/>
      <c r="E24" s="136"/>
      <c r="F24" s="136">
        <f t="shared" ref="F24:F25" si="2">C24</f>
        <v>1343680</v>
      </c>
      <c r="G24" s="136"/>
      <c r="H24" s="136">
        <f t="shared" si="0"/>
        <v>1343680</v>
      </c>
      <c r="I24" s="136"/>
      <c r="J24" s="136"/>
      <c r="K24" s="136">
        <f t="shared" si="1"/>
        <v>1343680</v>
      </c>
      <c r="L24" s="136"/>
      <c r="M24" s="136">
        <v>0</v>
      </c>
      <c r="N24" s="136"/>
      <c r="O24" s="136">
        <v>0</v>
      </c>
      <c r="P24" s="136">
        <v>0</v>
      </c>
    </row>
    <row r="25" spans="1:18" x14ac:dyDescent="0.2">
      <c r="A25" s="135" t="s">
        <v>78</v>
      </c>
      <c r="B25" s="21"/>
      <c r="C25" s="136">
        <f>'fondo 3'!K79+'fondo 3'!K81</f>
        <v>1990975</v>
      </c>
      <c r="D25" s="136"/>
      <c r="E25" s="136"/>
      <c r="F25" s="136">
        <f t="shared" si="2"/>
        <v>1990975</v>
      </c>
      <c r="G25" s="136"/>
      <c r="H25" s="136">
        <f t="shared" si="0"/>
        <v>1990975</v>
      </c>
      <c r="I25" s="136"/>
      <c r="J25" s="136"/>
      <c r="K25" s="136">
        <f t="shared" si="1"/>
        <v>1990975</v>
      </c>
      <c r="L25" s="136"/>
      <c r="M25" s="136">
        <v>0</v>
      </c>
      <c r="N25" s="136"/>
      <c r="O25" s="136">
        <v>0</v>
      </c>
      <c r="P25" s="136">
        <v>0</v>
      </c>
    </row>
    <row r="26" spans="1:18" x14ac:dyDescent="0.2">
      <c r="A26" s="20"/>
      <c r="B26" s="21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</row>
    <row r="27" spans="1:18" ht="14.25" customHeight="1" x14ac:dyDescent="0.2">
      <c r="A27" s="20"/>
      <c r="B27" s="20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1"/>
      <c r="R27" s="1"/>
    </row>
    <row r="28" spans="1:18" x14ac:dyDescent="0.2">
      <c r="A28" s="20"/>
      <c r="B28" s="4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1"/>
      <c r="R28" s="1"/>
    </row>
    <row r="29" spans="1:18" x14ac:dyDescent="0.2">
      <c r="A29" s="18"/>
      <c r="B29" s="22"/>
      <c r="C29" s="34" t="s">
        <v>50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1"/>
      <c r="R29" s="1"/>
    </row>
    <row r="30" spans="1:18" x14ac:dyDescent="0.2">
      <c r="B30" s="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1"/>
      <c r="R30" s="1"/>
    </row>
    <row r="31" spans="1:18" x14ac:dyDescent="0.2">
      <c r="B31" s="23"/>
      <c r="C31" s="137">
        <f>SUM(C18:C29)-1</f>
        <v>32514885</v>
      </c>
      <c r="D31" s="137"/>
      <c r="E31" s="137">
        <f t="shared" ref="E31:O31" si="3">SUM(E18:E29)</f>
        <v>781944</v>
      </c>
      <c r="F31" s="137">
        <f>SUM(F18:F29)-1</f>
        <v>33296829</v>
      </c>
      <c r="G31" s="137"/>
      <c r="H31" s="137">
        <f>SUM(H18:H29)-1</f>
        <v>32514885</v>
      </c>
      <c r="I31" s="137"/>
      <c r="J31" s="137">
        <f t="shared" si="3"/>
        <v>781944</v>
      </c>
      <c r="K31" s="137">
        <f>SUM(K18:K29)-1</f>
        <v>33296829</v>
      </c>
      <c r="L31" s="137"/>
      <c r="M31" s="137">
        <f t="shared" si="3"/>
        <v>-0.18999999982770532</v>
      </c>
      <c r="N31" s="137"/>
      <c r="O31" s="137">
        <f t="shared" si="3"/>
        <v>0</v>
      </c>
      <c r="P31" s="137">
        <f>SUM(P18:P29)</f>
        <v>0</v>
      </c>
      <c r="Q31" s="1"/>
      <c r="R31" s="1"/>
    </row>
    <row r="32" spans="1:18" x14ac:dyDescent="0.2">
      <c r="B32" s="5"/>
      <c r="C32" s="72"/>
      <c r="D32" s="5"/>
      <c r="E32" s="5"/>
      <c r="F32" s="36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  <c r="R32" s="1"/>
    </row>
    <row r="33" spans="1:18" x14ac:dyDescent="0.2">
      <c r="B33" s="5"/>
      <c r="C33" s="118"/>
      <c r="D33" s="5"/>
      <c r="E33" s="5"/>
      <c r="F33" s="5"/>
      <c r="G33" s="5"/>
      <c r="H33" s="5"/>
      <c r="I33" s="5"/>
      <c r="J33" s="5"/>
      <c r="K33" s="5"/>
      <c r="L33" s="5"/>
      <c r="M33" s="24"/>
      <c r="N33" s="24"/>
      <c r="O33" s="24"/>
      <c r="P33" s="24"/>
      <c r="Q33" s="25"/>
      <c r="R33" s="1"/>
    </row>
    <row r="34" spans="1:18" s="1" customFormat="1" ht="11.25" x14ac:dyDescent="0.2">
      <c r="B34" s="5"/>
      <c r="C34" s="73"/>
      <c r="D34" s="5"/>
      <c r="E34" s="5"/>
      <c r="F34" s="5"/>
      <c r="G34" s="5"/>
      <c r="H34" s="5"/>
      <c r="I34" s="5"/>
      <c r="J34" s="5"/>
      <c r="K34" s="5"/>
      <c r="L34" s="5"/>
      <c r="M34" s="170"/>
      <c r="N34" s="170"/>
      <c r="O34" s="170"/>
      <c r="P34" s="170"/>
      <c r="Q34" s="170"/>
    </row>
    <row r="35" spans="1:18" x14ac:dyDescent="0.2">
      <c r="A35" s="27"/>
      <c r="B35" s="28"/>
      <c r="C35" s="28"/>
      <c r="E35" s="29"/>
      <c r="F35" s="29"/>
      <c r="G35" s="29"/>
      <c r="H35" s="29"/>
      <c r="I35" s="29"/>
      <c r="K35" s="30"/>
      <c r="L35" s="31"/>
      <c r="M35" s="31"/>
      <c r="N35" s="31"/>
      <c r="O35" s="32"/>
      <c r="P35" s="28"/>
    </row>
    <row r="36" spans="1:18" x14ac:dyDescent="0.2">
      <c r="A36" s="156" t="s">
        <v>226</v>
      </c>
      <c r="B36" s="156"/>
      <c r="C36" s="138"/>
      <c r="D36" s="139"/>
      <c r="E36" s="138"/>
      <c r="F36" s="138"/>
      <c r="G36" s="138"/>
      <c r="H36" s="138"/>
      <c r="I36" s="138"/>
      <c r="J36" s="139"/>
      <c r="K36" s="138"/>
      <c r="L36" s="156" t="s">
        <v>97</v>
      </c>
      <c r="M36" s="156"/>
      <c r="N36" s="156"/>
      <c r="O36" s="156"/>
      <c r="P36" s="77"/>
    </row>
    <row r="37" spans="1:18" ht="35.25" customHeight="1" x14ac:dyDescent="0.2">
      <c r="A37" s="160" t="s">
        <v>227</v>
      </c>
      <c r="B37" s="160"/>
      <c r="C37" s="138"/>
      <c r="D37" s="139"/>
      <c r="E37" s="138"/>
      <c r="F37" s="138"/>
      <c r="G37" s="138"/>
      <c r="H37" s="138"/>
      <c r="I37" s="138"/>
      <c r="J37" s="139"/>
      <c r="K37" s="140"/>
      <c r="L37" s="174" t="s">
        <v>98</v>
      </c>
      <c r="M37" s="174"/>
      <c r="N37" s="174"/>
      <c r="O37" s="174"/>
      <c r="P37" s="74"/>
      <c r="Q37" s="74"/>
      <c r="R37" s="74"/>
    </row>
    <row r="38" spans="1:18" x14ac:dyDescent="0.2">
      <c r="E38" s="29"/>
      <c r="F38" s="29"/>
      <c r="G38" s="29"/>
      <c r="H38" s="29"/>
      <c r="I38" s="29"/>
    </row>
  </sheetData>
  <mergeCells count="19">
    <mergeCell ref="A5:P5"/>
    <mergeCell ref="A6:P6"/>
    <mergeCell ref="A7:P7"/>
    <mergeCell ref="A8:P8"/>
    <mergeCell ref="A1:P1"/>
    <mergeCell ref="A2:P2"/>
    <mergeCell ref="A3:P3"/>
    <mergeCell ref="A4:P4"/>
    <mergeCell ref="A37:B37"/>
    <mergeCell ref="L37:O37"/>
    <mergeCell ref="M34:Q34"/>
    <mergeCell ref="L36:O36"/>
    <mergeCell ref="B14:F14"/>
    <mergeCell ref="G14:K14"/>
    <mergeCell ref="L14:P14"/>
    <mergeCell ref="B15:C15"/>
    <mergeCell ref="G15:H15"/>
    <mergeCell ref="L15:M15"/>
    <mergeCell ref="A36:B36"/>
  </mergeCells>
  <phoneticPr fontId="5" type="noConversion"/>
  <printOptions horizontalCentered="1"/>
  <pageMargins left="1.1811023622047245" right="0.39370078740157483" top="1.1811023622047245" bottom="1.1811023622047245" header="0" footer="0"/>
  <pageSetup paperSize="5" scale="70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fondo 3</vt:lpstr>
      <vt:lpstr>RESUMEN F3</vt:lpstr>
      <vt:lpstr>'fondo 3'!Área_de_impresión</vt:lpstr>
      <vt:lpstr>'RESUMEN F3'!Área_de_impresión</vt:lpstr>
      <vt:lpstr>'fondo 3'!Títulos_a_imprimir</vt:lpstr>
    </vt:vector>
  </TitlesOfParts>
  <Company>GOBIERNO DEL EDO. DE NAYARIT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COPLADENAY</dc:creator>
  <cp:lastModifiedBy>Propietario</cp:lastModifiedBy>
  <cp:lastPrinted>2022-01-19T22:37:58Z</cp:lastPrinted>
  <dcterms:created xsi:type="dcterms:W3CDTF">2001-01-16T22:20:23Z</dcterms:created>
  <dcterms:modified xsi:type="dcterms:W3CDTF">2022-06-08T19:52:51Z</dcterms:modified>
</cp:coreProperties>
</file>